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<sst xmlns="http://schemas.openxmlformats.org/spreadsheetml/2006/main" count="340" uniqueCount="164">
  <si>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</si>
  <si>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</si>
  <si>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</si>
  <si>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</si>
  <si>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</si>
  <si>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</si>
  <si>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</si>
  <si>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</si>
  <si>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</si>
  <si>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</si>
  <si>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</si>
  <si>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</si>
  <si>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UA-P-2019-05-22-004644-a</t>
  </si>
  <si>
    <t>50710000-5 Послуги з поточного ремонту електромонтажного обладнання (освітлення кабінетів)</t>
  </si>
  <si>
    <t>Без використання електронної системи</t>
  </si>
  <si>
    <t>UAH</t>
  </si>
  <si>
    <t>50710000-5 Послуги з ремонту і технічного обслуговування електричного і механічного устаткування будівель</t>
  </si>
  <si>
    <t>2240 Оплата послуг (крім комунальних)</t>
  </si>
  <si>
    <t>UA-P-2019-05-22-004511-a</t>
  </si>
  <si>
    <t>72260000-5 Послуги з програмування, технічної підтримки, супроводження (обслуговування) та консультаційні послуги з питань програмного забезпечення</t>
  </si>
  <si>
    <t>72260000-5 Послуги, пов’язані з програмним забезпеченням</t>
  </si>
  <si>
    <t>UA-P-2019-05-15-003247-a</t>
  </si>
  <si>
    <t>50110000-9 Послуги з миття автомобілів</t>
  </si>
  <si>
    <t>50110000-9 Послуги з ремонту і технічного обслуговування мототранспортних засобів і супутнього обладнання</t>
  </si>
  <si>
    <t>UA-P-2019-04-25-003630-b</t>
  </si>
  <si>
    <t>09310000-5 Електрична енергія</t>
  </si>
  <si>
    <t>Постачання електричної енергії постачальником універсальних послуг</t>
  </si>
  <si>
    <t>Переговорна процедура</t>
  </si>
  <si>
    <t>2273 Оплата електроенергії</t>
  </si>
  <si>
    <t>UA-P-2019-04-25-000971-b</t>
  </si>
  <si>
    <t>65310000-9 Послуги з компенсації перетікань реактивної електричної енергії</t>
  </si>
  <si>
    <t>65310000-9 Розподіл електричної енергії</t>
  </si>
  <si>
    <t>UA-P-2019-04-22-004099-c</t>
  </si>
  <si>
    <t>39830000-9 Продукція для чищення</t>
  </si>
  <si>
    <t>2210 Предмети, матеріали, обладнання та інвентар</t>
  </si>
  <si>
    <t>UA-P-2019-04-22-004051-c</t>
  </si>
  <si>
    <t>33760000-5 Туалетний папір, носові хустинки, рушники для рук і серветки</t>
  </si>
  <si>
    <t>UA-P-2019-04-22-001923-c</t>
  </si>
  <si>
    <t>71630000-3 Проведення технічного контролю транспортних засобів</t>
  </si>
  <si>
    <t>71630000-3 Послуги з технічного огляду та випробовувань</t>
  </si>
  <si>
    <t>UA-P-2019-04-15-001713-a</t>
  </si>
  <si>
    <t>45310000-3 Ремонтні послуги електромеханічного замку</t>
  </si>
  <si>
    <t>45310000-3 Електромонтажні роботи</t>
  </si>
  <si>
    <t>UA-P-2019-04-08-002625-a</t>
  </si>
  <si>
    <t>72710000-0 Послуги з технічного обслуговування і ремонту локально-обчислювальної мережі</t>
  </si>
  <si>
    <t>72710000-0 Послуги у сфері локальних мереж</t>
  </si>
  <si>
    <t>UA-P-2019-04-03-003444-a</t>
  </si>
  <si>
    <t>50410000-2 Послуги зі зняттята та прийняття в експлуатацію засобу обліку води</t>
  </si>
  <si>
    <t>50410000-2 Послуги з ремонту і технічного обслуговування вимірювальних, випробувальних і контрольних приладів</t>
  </si>
  <si>
    <t>UA-P-2019-03-27-001658-b</t>
  </si>
  <si>
    <t>30120000-6 Картридж</t>
  </si>
  <si>
    <t>30120000-6 Фотокопіювальне та поліграфічне обладнання для офсетного друку</t>
  </si>
  <si>
    <t>UA-P-2019-03-25-004557-b</t>
  </si>
  <si>
    <t>65310000-9 Послуги з компенсації перетікання реактивної електроенергії</t>
  </si>
  <si>
    <t>UA-P-2019-03-19-005281-a</t>
  </si>
  <si>
    <t>98390000-3 Експертна грошова оцінка земельної  ділянки несільськогосподарського призначення</t>
  </si>
  <si>
    <t>98390000-3 Інші послуги</t>
  </si>
  <si>
    <t>UA-P-2019-03-13-001437-a</t>
  </si>
  <si>
    <t>30190000-7 Конверти С4,С5</t>
  </si>
  <si>
    <t>Відкриті торги</t>
  </si>
  <si>
    <t>30190000-7 Офісне устаткування та приладдя різне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</si>
  <si>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</si>
  <si>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</si>
  <si>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</si>
  <si>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</si>
  <si>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64210000-1 Послуги телефонного зв’язку та передачі даних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</si>
  <si>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</si>
  <si>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</si>
  <si>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</si>
  <si>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</si>
  <si>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</si>
  <si>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</si>
  <si>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</si>
  <si>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</si>
  <si>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UA-P-2019-02-25-002817-b</t>
  </si>
  <si>
    <t>09130000-9  Бензин А-95</t>
  </si>
  <si>
    <t>09130000-9 Нафта і дистиляти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</si>
  <si>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</si>
  <si>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</si>
  <si>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</si>
  <si>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</si>
  <si>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</si>
  <si>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</si>
  <si>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</si>
  <si>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</si>
  <si>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</si>
  <si>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</si>
  <si>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</si>
  <si>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</si>
  <si>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</si>
  <si>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09130000-9 Бензин А-95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</si>
  <si>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</si>
  <si>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</si>
  <si>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</si>
  <si>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</si>
  <si>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</si>
  <si>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</si>
  <si>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</si>
  <si>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</si>
  <si>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</si>
  <si>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</si>
  <si>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</si>
  <si>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</si>
  <si>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</si>
  <si>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</si>
  <si>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</si>
  <si>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</si>
  <si>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UA-P-2019-01-24-011682-b</t>
  </si>
  <si>
    <t>80570000-0 Підвищення кваліфікації, навчання, підготовка, перепідготовка кадрів</t>
  </si>
  <si>
    <t>80570000-0 Послуги з професійної підготовки у сфері підвищення кваліфікації</t>
  </si>
  <si>
    <t>2282 Окремі заходи по реалізації державних (регіональних) програм, не віднесені до заходів розвитку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</si>
  <si>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</si>
  <si>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</si>
  <si>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</si>
  <si>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</si>
  <si>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</si>
  <si>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</si>
  <si>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</si>
  <si>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</si>
  <si>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</si>
  <si>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</si>
  <si>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</si>
  <si>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</si>
  <si>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</si>
  <si>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</si>
  <si>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</si>
  <si>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</si>
  <si>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</si>
  <si>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</si>
  <si>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</si>
  <si>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</si>
  <si>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</si>
  <si>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</si>
  <si>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</si>
  <si>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</si>
  <si>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</si>
  <si>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</si>
  <si>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</si>
  <si>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</si>
  <si>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</si>
  <si>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</si>
  <si>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</si>
  <si>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</si>
  <si>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</si>
  <si>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</si>
  <si>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</si>
  <si>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</si>
  <si>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</si>
  <si>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</si>
  <si>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</si>
  <si>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</si>
  <si>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</si>
  <si>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</si>
  <si>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</si>
  <si>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</si>
  <si>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</si>
  <si>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</si>
  <si>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</si>
  <si>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</si>
  <si>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</si>
  <si>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</si>
  <si>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</si>
  <si>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Переговорна процедура, скорочена</t>
  </si>
  <si>
    <t>Звіт створений 23.05.2019 11:51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</si>
</sst>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52" workbookViewId="0">
      <selection activeCell="E7" sqref="E7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1" spans="1:11" ht="15" thickBot="1" x14ac:dyDescent="0.35">
      <c r="A1" s="1" t="s">
        <v>0</v>
      </c>
    </row>
    <row r="2" spans="1:11" ht="54" thickBot="1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40.200000000000003" x14ac:dyDescent="0.3">
      <c r="A3" s="1" t="s">
        <v>12</v>
      </c>
      <c r="B3" s="3" t="s">
        <v>13</v>
      </c>
      <c r="C3" s="3"/>
      <c r="D3" s="3" t="s">
        <v>14</v>
      </c>
      <c r="E3" s="4">
        <v>1888.12</v>
      </c>
      <c r="F3" s="1" t="s">
        <v>15</v>
      </c>
      <c r="G3" s="5">
        <v>43607</v>
      </c>
      <c r="H3" s="6">
        <v>43586.125</v>
      </c>
      <c r="I3" s="1" t="s">
        <v>16</v>
      </c>
      <c r="J3" s="1" t="s">
        <v>17</v>
      </c>
      <c r="K3" s="7" t="str">
        <f>HYPERLINK("https://my.zakupki.prom.ua/cabinet/purchases/state_plan/view/8028152")</f>
        <v>https://my.zakupki.prom.ua/cabinet/purchases/state_plan/view/8028152</v>
      </c>
    </row>
    <row r="4" spans="1:11" ht="66.599999999999994" x14ac:dyDescent="0.3">
      <c r="A4" s="1" t="s">
        <v>18</v>
      </c>
      <c r="B4" s="3" t="s">
        <v>19</v>
      </c>
      <c r="C4" s="3"/>
      <c r="D4" s="3" t="s">
        <v>14</v>
      </c>
      <c r="E4" s="4">
        <v>5000</v>
      </c>
      <c r="F4" s="1" t="s">
        <v>15</v>
      </c>
      <c r="G4" s="5">
        <v>43607</v>
      </c>
      <c r="H4" s="6">
        <v>43586.125</v>
      </c>
      <c r="I4" s="1" t="s">
        <v>20</v>
      </c>
      <c r="J4" s="1" t="s">
        <v>17</v>
      </c>
      <c r="K4" s="7" t="str">
        <f>HYPERLINK("https://my.zakupki.prom.ua/cabinet/purchases/state_plan/view/8027882")</f>
        <v>https://my.zakupki.prom.ua/cabinet/purchases/state_plan/view/8027882</v>
      </c>
    </row>
    <row r="5" spans="1:11" ht="27" x14ac:dyDescent="0.3">
      <c r="A5" s="1" t="s">
        <v>21</v>
      </c>
      <c r="B5" s="3" t="s">
        <v>22</v>
      </c>
      <c r="C5" s="3"/>
      <c r="D5" s="3" t="s">
        <v>14</v>
      </c>
      <c r="E5" s="4">
        <v>1000</v>
      </c>
      <c r="F5" s="1" t="s">
        <v>15</v>
      </c>
      <c r="G5" s="5">
        <v>43600</v>
      </c>
      <c r="H5" s="6">
        <v>43586.125</v>
      </c>
      <c r="I5" s="1" t="s">
        <v>23</v>
      </c>
      <c r="J5" s="1" t="s">
        <v>17</v>
      </c>
      <c r="K5" s="7" t="str">
        <f>HYPERLINK("https://my.zakupki.prom.ua/cabinet/purchases/state_plan/view/7971057")</f>
        <v>https://my.zakupki.prom.ua/cabinet/purchases/state_plan/view/7971057</v>
      </c>
    </row>
    <row r="6" spans="1:11" ht="40.200000000000003" x14ac:dyDescent="0.3">
      <c r="A6" s="1" t="s">
        <v>24</v>
      </c>
      <c r="B6" s="3" t="s">
        <v>25</v>
      </c>
      <c r="C6" s="3" t="s">
        <v>26</v>
      </c>
      <c r="D6" s="3" t="s">
        <v>27</v>
      </c>
      <c r="E6" s="4">
        <v>8523.19</v>
      </c>
      <c r="F6" s="1" t="s">
        <v>15</v>
      </c>
      <c r="G6" s="5">
        <v>43580</v>
      </c>
      <c r="H6" s="6">
        <v>43586.125</v>
      </c>
      <c r="I6" s="1" t="s">
        <v>25</v>
      </c>
      <c r="J6" s="1" t="s">
        <v>28</v>
      </c>
      <c r="K6" s="7" t="str">
        <f>HYPERLINK("https://my.zakupki.prom.ua/cabinet/purchases/state_plan/view/7870384")</f>
        <v>https://my.zakupki.prom.ua/cabinet/purchases/state_plan/view/7870384</v>
      </c>
    </row>
    <row r="7" spans="1:11" ht="40.200000000000003" x14ac:dyDescent="0.3">
      <c r="A7" s="1" t="s">
        <v>29</v>
      </c>
      <c r="B7" s="3" t="s">
        <v>30</v>
      </c>
      <c r="C7" s="3"/>
      <c r="D7" s="3" t="s">
        <v>14</v>
      </c>
      <c r="E7" s="4">
        <v>290</v>
      </c>
      <c r="F7" s="1" t="s">
        <v>15</v>
      </c>
      <c r="G7" s="5">
        <v>43580</v>
      </c>
      <c r="H7" s="6">
        <v>43466.083333333336</v>
      </c>
      <c r="I7" s="1" t="s">
        <v>31</v>
      </c>
      <c r="J7" s="1" t="s">
        <v>28</v>
      </c>
      <c r="K7" s="7" t="str">
        <f>HYPERLINK("https://my.zakupki.prom.ua/cabinet/purchases/state_plan/view/7866561")</f>
        <v>https://my.zakupki.prom.ua/cabinet/purchases/state_plan/view/7866561</v>
      </c>
    </row>
    <row r="8" spans="1:11" ht="27" x14ac:dyDescent="0.3">
      <c r="A8" s="1" t="s">
        <v>32</v>
      </c>
      <c r="B8" s="3" t="s">
        <v>33</v>
      </c>
      <c r="C8" s="3"/>
      <c r="D8" s="3" t="s">
        <v>14</v>
      </c>
      <c r="E8" s="4">
        <v>40.56</v>
      </c>
      <c r="F8" s="1" t="s">
        <v>15</v>
      </c>
      <c r="G8" s="5">
        <v>43577</v>
      </c>
      <c r="H8" s="6">
        <v>43556.125</v>
      </c>
      <c r="I8" s="1" t="s">
        <v>33</v>
      </c>
      <c r="J8" s="1" t="s">
        <v>34</v>
      </c>
      <c r="K8" s="7" t="str">
        <f>HYPERLINK("https://my.zakupki.prom.ua/cabinet/purchases/state_plan/view/7842948")</f>
        <v>https://my.zakupki.prom.ua/cabinet/purchases/state_plan/view/7842948</v>
      </c>
    </row>
    <row r="9" spans="1:11" ht="27" x14ac:dyDescent="0.3">
      <c r="A9" s="1" t="s">
        <v>35</v>
      </c>
      <c r="B9" s="3" t="s">
        <v>36</v>
      </c>
      <c r="C9" s="3"/>
      <c r="D9" s="3" t="s">
        <v>14</v>
      </c>
      <c r="E9" s="4">
        <v>606.12</v>
      </c>
      <c r="F9" s="1" t="s">
        <v>15</v>
      </c>
      <c r="G9" s="5">
        <v>43577</v>
      </c>
      <c r="H9" s="6">
        <v>43556.125</v>
      </c>
      <c r="I9" s="1" t="s">
        <v>36</v>
      </c>
      <c r="J9" s="1" t="s">
        <v>34</v>
      </c>
      <c r="K9" s="7" t="str">
        <f>HYPERLINK("https://my.zakupki.prom.ua/cabinet/purchases/state_plan/view/7842911")</f>
        <v>https://my.zakupki.prom.ua/cabinet/purchases/state_plan/view/7842911</v>
      </c>
    </row>
    <row r="10" spans="1:11" ht="27" x14ac:dyDescent="0.3">
      <c r="A10" s="1" t="s">
        <v>37</v>
      </c>
      <c r="B10" s="3" t="s">
        <v>38</v>
      </c>
      <c r="C10" s="3"/>
      <c r="D10" s="3" t="s">
        <v>14</v>
      </c>
      <c r="E10" s="4">
        <v>1210.01</v>
      </c>
      <c r="F10" s="1" t="s">
        <v>15</v>
      </c>
      <c r="G10" s="5">
        <v>43577</v>
      </c>
      <c r="H10" s="6">
        <v>43556.125</v>
      </c>
      <c r="I10" s="1" t="s">
        <v>39</v>
      </c>
      <c r="J10" s="1" t="s">
        <v>17</v>
      </c>
      <c r="K10" s="7" t="str">
        <f>HYPERLINK("https://my.zakupki.prom.ua/cabinet/purchases/state_plan/view/7838652")</f>
        <v>https://my.zakupki.prom.ua/cabinet/purchases/state_plan/view/7838652</v>
      </c>
    </row>
    <row r="11" spans="1:11" ht="27" x14ac:dyDescent="0.3">
      <c r="A11" s="1" t="s">
        <v>40</v>
      </c>
      <c r="B11" s="3" t="s">
        <v>41</v>
      </c>
      <c r="C11" s="3"/>
      <c r="D11" s="3" t="s">
        <v>14</v>
      </c>
      <c r="E11" s="4">
        <v>1200</v>
      </c>
      <c r="F11" s="1" t="s">
        <v>15</v>
      </c>
      <c r="G11" s="5">
        <v>43570</v>
      </c>
      <c r="H11" s="6">
        <v>43556.125</v>
      </c>
      <c r="I11" s="1" t="s">
        <v>42</v>
      </c>
      <c r="J11" s="1" t="s">
        <v>17</v>
      </c>
      <c r="K11" s="7" t="str">
        <f>HYPERLINK("https://my.zakupki.prom.ua/cabinet/purchases/state_plan/view/7782335")</f>
        <v>https://my.zakupki.prom.ua/cabinet/purchases/state_plan/view/7782335</v>
      </c>
    </row>
    <row r="12" spans="1:11" ht="40.200000000000003" x14ac:dyDescent="0.3">
      <c r="A12" s="1" t="s">
        <v>43</v>
      </c>
      <c r="B12" s="3" t="s">
        <v>44</v>
      </c>
      <c r="C12" s="3"/>
      <c r="D12" s="3" t="s">
        <v>14</v>
      </c>
      <c r="E12" s="4">
        <v>4000</v>
      </c>
      <c r="F12" s="1" t="s">
        <v>15</v>
      </c>
      <c r="G12" s="5">
        <v>43563</v>
      </c>
      <c r="H12" s="6">
        <v>43556.125</v>
      </c>
      <c r="I12" s="1" t="s">
        <v>45</v>
      </c>
      <c r="J12" s="1" t="s">
        <v>17</v>
      </c>
      <c r="K12" s="7" t="str">
        <f>HYPERLINK("https://my.zakupki.prom.ua/cabinet/purchases/state_plan/view/7729105")</f>
        <v>https://my.zakupki.prom.ua/cabinet/purchases/state_plan/view/7729105</v>
      </c>
    </row>
    <row r="13" spans="1:11" ht="40.200000000000003" x14ac:dyDescent="0.3">
      <c r="A13" s="1" t="s">
        <v>46</v>
      </c>
      <c r="B13" s="3" t="s">
        <v>47</v>
      </c>
      <c r="C13" s="3"/>
      <c r="D13" s="3" t="s">
        <v>14</v>
      </c>
      <c r="E13" s="4">
        <v>676</v>
      </c>
      <c r="F13" s="1" t="s">
        <v>15</v>
      </c>
      <c r="G13" s="5">
        <v>43558</v>
      </c>
      <c r="H13" s="6">
        <v>43556.125</v>
      </c>
      <c r="I13" s="1" t="s">
        <v>48</v>
      </c>
      <c r="J13" s="1" t="s">
        <v>17</v>
      </c>
      <c r="K13" s="7" t="str">
        <f>HYPERLINK("https://my.zakupki.prom.ua/cabinet/purchases/state_plan/view/7697829")</f>
        <v>https://my.zakupki.prom.ua/cabinet/purchases/state_plan/view/7697829</v>
      </c>
    </row>
    <row r="14" spans="1:11" ht="27" x14ac:dyDescent="0.3">
      <c r="A14" s="1" t="s">
        <v>49</v>
      </c>
      <c r="B14" s="3" t="s">
        <v>50</v>
      </c>
      <c r="C14" s="3"/>
      <c r="D14" s="3" t="s">
        <v>14</v>
      </c>
      <c r="E14" s="4">
        <v>800</v>
      </c>
      <c r="F14" s="1" t="s">
        <v>15</v>
      </c>
      <c r="G14" s="5">
        <v>43551</v>
      </c>
      <c r="H14" s="6">
        <v>43556.125</v>
      </c>
      <c r="I14" s="1" t="s">
        <v>51</v>
      </c>
      <c r="J14" s="1" t="s">
        <v>34</v>
      </c>
      <c r="K14" s="7" t="str">
        <f>HYPERLINK("https://my.zakupki.prom.ua/cabinet/purchases/state_plan/view/7639734")</f>
        <v>https://my.zakupki.prom.ua/cabinet/purchases/state_plan/view/7639734</v>
      </c>
    </row>
    <row r="15" spans="1:11" ht="27" x14ac:dyDescent="0.3">
      <c r="A15" s="1" t="s">
        <v>52</v>
      </c>
      <c r="B15" s="3" t="s">
        <v>53</v>
      </c>
      <c r="C15" s="3"/>
      <c r="D15" s="3" t="s">
        <v>14</v>
      </c>
      <c r="E15" s="4">
        <v>766.2</v>
      </c>
      <c r="F15" s="1" t="s">
        <v>15</v>
      </c>
      <c r="G15" s="5">
        <v>43549</v>
      </c>
      <c r="H15" s="6">
        <v>43466.083333333336</v>
      </c>
      <c r="I15" s="1" t="s">
        <v>31</v>
      </c>
      <c r="J15" s="1" t="s">
        <v>28</v>
      </c>
      <c r="K15" s="7" t="str">
        <f>HYPERLINK("https://my.zakupki.prom.ua/cabinet/purchases/state_plan/view/7624990")</f>
        <v>https://my.zakupki.prom.ua/cabinet/purchases/state_plan/view/7624990</v>
      </c>
    </row>
    <row r="16" spans="1:11" ht="53.4" x14ac:dyDescent="0.3">
      <c r="A16" s="1" t="s">
        <v>54</v>
      </c>
      <c r="B16" s="3" t="s">
        <v>55</v>
      </c>
      <c r="C16" s="3"/>
      <c r="D16" s="3" t="s">
        <v>14</v>
      </c>
      <c r="E16" s="4">
        <v>1480</v>
      </c>
      <c r="F16" s="1" t="s">
        <v>15</v>
      </c>
      <c r="G16" s="5">
        <v>43543</v>
      </c>
      <c r="H16" s="6">
        <v>43525.083333333336</v>
      </c>
      <c r="I16" s="1" t="s">
        <v>56</v>
      </c>
      <c r="J16" s="1" t="s">
        <v>17</v>
      </c>
      <c r="K16" s="7" t="str">
        <f>HYPERLINK("https://my.zakupki.prom.ua/cabinet/purchases/state_plan/view/7575596")</f>
        <v>https://my.zakupki.prom.ua/cabinet/purchases/state_plan/view/7575596</v>
      </c>
    </row>
    <row r="17" spans="1:11" x14ac:dyDescent="0.3">
      <c r="A17" s="1" t="s">
        <v>57</v>
      </c>
      <c r="B17" s="3" t="s">
        <v>58</v>
      </c>
      <c r="C17" s="3"/>
      <c r="D17" s="3" t="s">
        <v>59</v>
      </c>
      <c r="E17" s="4">
        <v>17000</v>
      </c>
      <c r="F17" s="1" t="s">
        <v>15</v>
      </c>
      <c r="G17" s="5">
        <v>43537</v>
      </c>
      <c r="H17" s="6">
        <v>43525.083333333336</v>
      </c>
      <c r="I17" s="1" t="s">
        <v>60</v>
      </c>
      <c r="J17" s="1" t="s">
        <v>34</v>
      </c>
      <c r="K17" s="7" t="str">
        <f>HYPERLINK("https://my.zakupki.prom.ua/cabinet/purchases/state_plan/view/7514129")</f>
        <v>https://my.zakupki.prom.ua/cabinet/purchases/state_plan/view/7514129</v>
      </c>
    </row>
    <row r="18" spans="1:11" x14ac:dyDescent="0.3">
      <c r="A18" s="1" t="s">
        <v>61</v>
      </c>
      <c r="B18" s="3" t="s">
        <v>62</v>
      </c>
      <c r="C18" s="3"/>
      <c r="D18" s="3" t="s">
        <v>59</v>
      </c>
      <c r="E18" s="4">
        <v>210000</v>
      </c>
      <c r="F18" s="1" t="s">
        <v>15</v>
      </c>
      <c r="G18" s="5">
        <v>43536</v>
      </c>
      <c r="H18" s="6">
        <v>43525.083333333336</v>
      </c>
      <c r="I18" s="1" t="s">
        <v>60</v>
      </c>
      <c r="J18" s="1" t="s">
        <v>34</v>
      </c>
      <c r="K18" s="7" t="str">
        <f>HYPERLINK("https://my.zakupki.prom.ua/cabinet/purchases/state_plan/view/7501852")</f>
        <v>https://my.zakupki.prom.ua/cabinet/purchases/state_plan/view/7501852</v>
      </c>
    </row>
    <row r="19" spans="1:11" ht="27" x14ac:dyDescent="0.3">
      <c r="A19" s="1" t="s">
        <v>63</v>
      </c>
      <c r="B19" s="3" t="s">
        <v>64</v>
      </c>
      <c r="C19" s="3"/>
      <c r="D19" s="3" t="s">
        <v>14</v>
      </c>
      <c r="E19" s="4">
        <v>1133.2</v>
      </c>
      <c r="F19" s="1" t="s">
        <v>15</v>
      </c>
      <c r="G19" s="5">
        <v>43522</v>
      </c>
      <c r="H19" s="6">
        <v>43497.083333333336</v>
      </c>
      <c r="I19" s="1" t="s">
        <v>65</v>
      </c>
      <c r="J19" s="1" t="s">
        <v>17</v>
      </c>
      <c r="K19" s="7" t="str">
        <f>HYPERLINK("https://my.zakupki.prom.ua/cabinet/purchases/state_plan/view/7398879")</f>
        <v>https://my.zakupki.prom.ua/cabinet/purchases/state_plan/view/7398879</v>
      </c>
    </row>
    <row r="20" spans="1:11" ht="79.8" x14ac:dyDescent="0.3">
      <c r="A20" s="1" t="s">
        <v>66</v>
      </c>
      <c r="B20" s="3" t="s">
        <v>67</v>
      </c>
      <c r="C20" s="3"/>
      <c r="D20" s="3" t="s">
        <v>14</v>
      </c>
      <c r="E20" s="4">
        <v>4680</v>
      </c>
      <c r="F20" s="1" t="s">
        <v>15</v>
      </c>
      <c r="G20" s="5">
        <v>43522</v>
      </c>
      <c r="H20" s="6">
        <v>43466.083333333336</v>
      </c>
      <c r="I20" s="1" t="s">
        <v>68</v>
      </c>
      <c r="J20" s="1" t="s">
        <v>17</v>
      </c>
      <c r="K20" s="7" t="str">
        <f>HYPERLINK("https://my.zakupki.prom.ua/cabinet/purchases/state_plan/view/7398758")</f>
        <v>https://my.zakupki.prom.ua/cabinet/purchases/state_plan/view/7398758</v>
      </c>
    </row>
    <row r="21" spans="1:11" ht="27" x14ac:dyDescent="0.3">
      <c r="A21" s="1" t="s">
        <v>69</v>
      </c>
      <c r="B21" s="3" t="s">
        <v>70</v>
      </c>
      <c r="C21" s="3"/>
      <c r="D21" s="3" t="s">
        <v>14</v>
      </c>
      <c r="E21" s="4">
        <v>450</v>
      </c>
      <c r="F21" s="1" t="s">
        <v>15</v>
      </c>
      <c r="G21" s="5">
        <v>43521</v>
      </c>
      <c r="H21" s="6">
        <v>43497.083333333336</v>
      </c>
      <c r="I21" s="1" t="s">
        <v>71</v>
      </c>
      <c r="J21" s="1" t="s">
        <v>34</v>
      </c>
      <c r="K21" s="7" t="str">
        <f>HYPERLINK("https://my.zakupki.prom.ua/cabinet/purchases/state_plan/view/7387281")</f>
        <v>https://my.zakupki.prom.ua/cabinet/purchases/state_plan/view/7387281</v>
      </c>
    </row>
    <row r="22" spans="1:11" ht="53.4" x14ac:dyDescent="0.3">
      <c r="A22" s="1" t="s">
        <v>72</v>
      </c>
      <c r="B22" s="3" t="s">
        <v>73</v>
      </c>
      <c r="C22" s="3"/>
      <c r="D22" s="3" t="s">
        <v>14</v>
      </c>
      <c r="E22" s="4">
        <v>3972</v>
      </c>
      <c r="F22" s="1" t="s">
        <v>15</v>
      </c>
      <c r="G22" s="5">
        <v>43521</v>
      </c>
      <c r="H22" s="6">
        <v>43466.083333333336</v>
      </c>
      <c r="I22" s="1" t="s">
        <v>16</v>
      </c>
      <c r="J22" s="1" t="s">
        <v>17</v>
      </c>
      <c r="K22" s="7" t="str">
        <f>HYPERLINK("https://my.zakupki.prom.ua/cabinet/purchases/state_plan/view/7387276")</f>
        <v>https://my.zakupki.prom.ua/cabinet/purchases/state_plan/view/7387276</v>
      </c>
    </row>
    <row r="23" spans="1:11" x14ac:dyDescent="0.3">
      <c r="A23" s="1" t="s">
        <v>74</v>
      </c>
      <c r="B23" s="3" t="s">
        <v>75</v>
      </c>
      <c r="C23" s="3"/>
      <c r="D23" s="3" t="s">
        <v>59</v>
      </c>
      <c r="E23" s="4">
        <v>220000</v>
      </c>
      <c r="F23" s="1" t="s">
        <v>15</v>
      </c>
      <c r="G23" s="5">
        <v>43521</v>
      </c>
      <c r="H23" s="6">
        <v>43497.083333333336</v>
      </c>
      <c r="I23" s="1" t="s">
        <v>76</v>
      </c>
      <c r="J23" s="1" t="s">
        <v>34</v>
      </c>
      <c r="K23" s="7" t="str">
        <f>HYPERLINK("https://my.zakupki.prom.ua/cabinet/purchases/state_plan/view/7385094")</f>
        <v>https://my.zakupki.prom.ua/cabinet/purchases/state_plan/view/7385094</v>
      </c>
    </row>
    <row r="24" spans="1:11" ht="27" x14ac:dyDescent="0.3">
      <c r="A24" s="1" t="s">
        <v>77</v>
      </c>
      <c r="B24" s="3" t="s">
        <v>78</v>
      </c>
      <c r="C24" s="3"/>
      <c r="D24" s="3" t="s">
        <v>14</v>
      </c>
      <c r="E24" s="4">
        <v>19632.8</v>
      </c>
      <c r="F24" s="1" t="s">
        <v>15</v>
      </c>
      <c r="G24" s="5">
        <v>43509</v>
      </c>
      <c r="H24" s="6">
        <v>43497.083333333336</v>
      </c>
      <c r="I24" s="1" t="s">
        <v>79</v>
      </c>
      <c r="J24" s="1" t="s">
        <v>17</v>
      </c>
      <c r="K24" s="7" t="str">
        <f>HYPERLINK("https://my.zakupki.prom.ua/cabinet/purchases/state_plan/view/7265016")</f>
        <v>https://my.zakupki.prom.ua/cabinet/purchases/state_plan/view/7265016</v>
      </c>
    </row>
    <row r="25" spans="1:11" ht="66.599999999999994" x14ac:dyDescent="0.3">
      <c r="A25" s="1" t="s">
        <v>80</v>
      </c>
      <c r="B25" s="3" t="s">
        <v>81</v>
      </c>
      <c r="C25" s="3"/>
      <c r="D25" s="3" t="s">
        <v>14</v>
      </c>
      <c r="E25" s="4">
        <v>18000</v>
      </c>
      <c r="F25" s="1" t="s">
        <v>15</v>
      </c>
      <c r="G25" s="5">
        <v>43509</v>
      </c>
      <c r="H25" s="6">
        <v>43466.083333333336</v>
      </c>
      <c r="I25" s="1" t="s">
        <v>82</v>
      </c>
      <c r="J25" s="1" t="s">
        <v>17</v>
      </c>
      <c r="K25" s="7" t="str">
        <f>HYPERLINK("https://my.zakupki.prom.ua/cabinet/purchases/state_plan/view/7264771")</f>
        <v>https://my.zakupki.prom.ua/cabinet/purchases/state_plan/view/7264771</v>
      </c>
    </row>
    <row r="26" spans="1:11" ht="27" x14ac:dyDescent="0.3">
      <c r="A26" s="1" t="s">
        <v>83</v>
      </c>
      <c r="B26" s="3" t="s">
        <v>70</v>
      </c>
      <c r="C26" s="3"/>
      <c r="D26" s="3" t="s">
        <v>14</v>
      </c>
      <c r="E26" s="4">
        <v>7948</v>
      </c>
      <c r="F26" s="1" t="s">
        <v>15</v>
      </c>
      <c r="G26" s="5">
        <v>43508</v>
      </c>
      <c r="H26" s="6">
        <v>43497.083333333336</v>
      </c>
      <c r="I26" s="1" t="s">
        <v>71</v>
      </c>
      <c r="J26" s="1" t="s">
        <v>34</v>
      </c>
      <c r="K26" s="7" t="str">
        <f>HYPERLINK("https://my.zakupki.prom.ua/cabinet/purchases/state_plan/view/7250036")</f>
        <v>https://my.zakupki.prom.ua/cabinet/purchases/state_plan/view/7250036</v>
      </c>
    </row>
    <row r="27" spans="1:11" ht="79.8" x14ac:dyDescent="0.3">
      <c r="A27" s="1" t="s">
        <v>84</v>
      </c>
      <c r="B27" s="3" t="s">
        <v>85</v>
      </c>
      <c r="C27" s="3"/>
      <c r="D27" s="3" t="s">
        <v>14</v>
      </c>
      <c r="E27" s="4">
        <v>120240</v>
      </c>
      <c r="F27" s="1" t="s">
        <v>15</v>
      </c>
      <c r="G27" s="5">
        <v>43497</v>
      </c>
      <c r="H27" s="6">
        <v>43466.083333333336</v>
      </c>
      <c r="I27" s="1" t="s">
        <v>86</v>
      </c>
      <c r="J27" s="1" t="s">
        <v>17</v>
      </c>
      <c r="K27" s="7" t="str">
        <f>HYPERLINK("https://my.zakupki.prom.ua/cabinet/purchases/state_plan/view/7104967")</f>
        <v>https://my.zakupki.prom.ua/cabinet/purchases/state_plan/view/7104967</v>
      </c>
    </row>
    <row r="28" spans="1:11" ht="106.2" x14ac:dyDescent="0.3">
      <c r="A28" s="1" t="s">
        <v>87</v>
      </c>
      <c r="B28" s="3" t="s">
        <v>88</v>
      </c>
      <c r="C28" s="3"/>
      <c r="D28" s="3" t="s">
        <v>14</v>
      </c>
      <c r="E28" s="4">
        <v>21165.75</v>
      </c>
      <c r="F28" s="1" t="s">
        <v>15</v>
      </c>
      <c r="G28" s="5">
        <v>43496</v>
      </c>
      <c r="H28" s="6">
        <v>43466.083333333336</v>
      </c>
      <c r="I28" s="1" t="s">
        <v>82</v>
      </c>
      <c r="J28" s="1" t="s">
        <v>17</v>
      </c>
      <c r="K28" s="7" t="str">
        <f>HYPERLINK("https://my.zakupki.prom.ua/cabinet/purchases/state_plan/view/7091373")</f>
        <v>https://my.zakupki.prom.ua/cabinet/purchases/state_plan/view/7091373</v>
      </c>
    </row>
    <row r="29" spans="1:11" x14ac:dyDescent="0.3">
      <c r="A29" s="1" t="s">
        <v>89</v>
      </c>
      <c r="B29" s="3" t="s">
        <v>90</v>
      </c>
      <c r="C29" s="3"/>
      <c r="D29" s="3" t="s">
        <v>59</v>
      </c>
      <c r="E29" s="4">
        <v>90000</v>
      </c>
      <c r="F29" s="1" t="s">
        <v>15</v>
      </c>
      <c r="G29" s="5">
        <v>43495</v>
      </c>
      <c r="H29" s="6">
        <v>43466.083333333336</v>
      </c>
      <c r="I29" s="1" t="s">
        <v>76</v>
      </c>
      <c r="J29" s="1" t="s">
        <v>34</v>
      </c>
      <c r="K29" s="7" t="str">
        <f>HYPERLINK("https://my.zakupki.prom.ua/cabinet/purchases/state_plan/view/7051132")</f>
        <v>https://my.zakupki.prom.ua/cabinet/purchases/state_plan/view/7051132</v>
      </c>
    </row>
    <row r="30" spans="1:11" ht="40.200000000000003" x14ac:dyDescent="0.3">
      <c r="A30" s="1" t="s">
        <v>91</v>
      </c>
      <c r="B30" s="3" t="s">
        <v>92</v>
      </c>
      <c r="C30" s="3"/>
      <c r="D30" s="3" t="s">
        <v>14</v>
      </c>
      <c r="E30" s="4">
        <v>200</v>
      </c>
      <c r="F30" s="1" t="s">
        <v>15</v>
      </c>
      <c r="G30" s="5">
        <v>43493</v>
      </c>
      <c r="H30" s="6">
        <v>43466.083333333336</v>
      </c>
      <c r="I30" s="1" t="s">
        <v>93</v>
      </c>
      <c r="J30" s="1" t="s">
        <v>17</v>
      </c>
      <c r="K30" s="7" t="str">
        <f>HYPERLINK("https://my.zakupki.prom.ua/cabinet/purchases/state_plan/view/7003178")</f>
        <v>https://my.zakupki.prom.ua/cabinet/purchases/state_plan/view/7003178</v>
      </c>
    </row>
    <row r="31" spans="1:11" ht="27" x14ac:dyDescent="0.3">
      <c r="A31" s="1" t="s">
        <v>94</v>
      </c>
      <c r="B31" s="3" t="s">
        <v>95</v>
      </c>
      <c r="C31" s="3"/>
      <c r="D31" s="3" t="s">
        <v>14</v>
      </c>
      <c r="E31" s="4">
        <v>3000</v>
      </c>
      <c r="F31" s="1" t="s">
        <v>15</v>
      </c>
      <c r="G31" s="5">
        <v>43490</v>
      </c>
      <c r="H31" s="6">
        <v>43497.083333333336</v>
      </c>
      <c r="I31" s="1" t="s">
        <v>96</v>
      </c>
      <c r="J31" s="1" t="s">
        <v>17</v>
      </c>
      <c r="K31" s="7" t="str">
        <f>HYPERLINK("https://my.zakupki.prom.ua/cabinet/purchases/state_plan/view/6963057")</f>
        <v>https://my.zakupki.prom.ua/cabinet/purchases/state_plan/view/6963057</v>
      </c>
    </row>
    <row r="32" spans="1:11" ht="27" x14ac:dyDescent="0.3">
      <c r="A32" s="1" t="s">
        <v>97</v>
      </c>
      <c r="B32" s="3" t="s">
        <v>98</v>
      </c>
      <c r="C32" s="3"/>
      <c r="D32" s="3" t="s">
        <v>14</v>
      </c>
      <c r="E32" s="4">
        <v>100</v>
      </c>
      <c r="F32" s="1" t="s">
        <v>15</v>
      </c>
      <c r="G32" s="5">
        <v>43489</v>
      </c>
      <c r="H32" s="6">
        <v>43466.083333333336</v>
      </c>
      <c r="I32" s="1" t="s">
        <v>98</v>
      </c>
      <c r="J32" s="1" t="s">
        <v>17</v>
      </c>
      <c r="K32" s="7" t="str">
        <f>HYPERLINK("https://my.zakupki.prom.ua/cabinet/purchases/state_plan/view/6941101")</f>
        <v>https://my.zakupki.prom.ua/cabinet/purchases/state_plan/view/6941101</v>
      </c>
    </row>
    <row r="33" spans="1:11" ht="40.200000000000003" x14ac:dyDescent="0.3">
      <c r="A33" s="1" t="s">
        <v>99</v>
      </c>
      <c r="B33" s="3" t="s">
        <v>100</v>
      </c>
      <c r="C33" s="3"/>
      <c r="D33" s="3" t="s">
        <v>14</v>
      </c>
      <c r="E33" s="4">
        <v>17719.080000000002</v>
      </c>
      <c r="F33" s="1" t="s">
        <v>15</v>
      </c>
      <c r="G33" s="5">
        <v>43489</v>
      </c>
      <c r="H33" s="6">
        <v>43466.083333333336</v>
      </c>
      <c r="I33" s="1" t="s">
        <v>101</v>
      </c>
      <c r="J33" s="1" t="s">
        <v>17</v>
      </c>
      <c r="K33" s="7" t="str">
        <f>HYPERLINK("https://my.zakupki.prom.ua/cabinet/purchases/state_plan/view/6941032")</f>
        <v>https://my.zakupki.prom.ua/cabinet/purchases/state_plan/view/6941032</v>
      </c>
    </row>
    <row r="34" spans="1:11" ht="27" x14ac:dyDescent="0.3">
      <c r="A34" s="1" t="s">
        <v>102</v>
      </c>
      <c r="B34" s="3" t="s">
        <v>103</v>
      </c>
      <c r="C34" s="3"/>
      <c r="D34" s="3" t="s">
        <v>14</v>
      </c>
      <c r="E34" s="4">
        <v>720</v>
      </c>
      <c r="F34" s="1" t="s">
        <v>15</v>
      </c>
      <c r="G34" s="5">
        <v>43489</v>
      </c>
      <c r="H34" s="6">
        <v>43466.083333333336</v>
      </c>
      <c r="I34" s="1" t="s">
        <v>104</v>
      </c>
      <c r="J34" s="1" t="s">
        <v>17</v>
      </c>
      <c r="K34" s="7" t="str">
        <f>HYPERLINK("https://my.zakupki.prom.ua/cabinet/purchases/state_plan/view/6940453")</f>
        <v>https://my.zakupki.prom.ua/cabinet/purchases/state_plan/view/6940453</v>
      </c>
    </row>
    <row r="35" spans="1:11" ht="27" x14ac:dyDescent="0.3">
      <c r="A35" s="1" t="s">
        <v>105</v>
      </c>
      <c r="B35" s="3" t="s">
        <v>106</v>
      </c>
      <c r="C35" s="3"/>
      <c r="D35" s="3" t="s">
        <v>14</v>
      </c>
      <c r="E35" s="4">
        <v>12000</v>
      </c>
      <c r="F35" s="1" t="s">
        <v>15</v>
      </c>
      <c r="G35" s="5">
        <v>43489</v>
      </c>
      <c r="H35" s="6">
        <v>43466.083333333336</v>
      </c>
      <c r="I35" s="1" t="s">
        <v>104</v>
      </c>
      <c r="J35" s="1" t="s">
        <v>17</v>
      </c>
      <c r="K35" s="7" t="str">
        <f>HYPERLINK("https://my.zakupki.prom.ua/cabinet/purchases/state_plan/view/6940180")</f>
        <v>https://my.zakupki.prom.ua/cabinet/purchases/state_plan/view/6940180</v>
      </c>
    </row>
    <row r="36" spans="1:11" ht="40.200000000000003" x14ac:dyDescent="0.3">
      <c r="A36" s="1" t="s">
        <v>107</v>
      </c>
      <c r="B36" s="3" t="s">
        <v>108</v>
      </c>
      <c r="C36" s="3"/>
      <c r="D36" s="3" t="s">
        <v>14</v>
      </c>
      <c r="E36" s="4">
        <v>7000</v>
      </c>
      <c r="F36" s="1" t="s">
        <v>15</v>
      </c>
      <c r="G36" s="5">
        <v>43489</v>
      </c>
      <c r="H36" s="6">
        <v>43586.125</v>
      </c>
      <c r="I36" s="1" t="s">
        <v>109</v>
      </c>
      <c r="J36" s="1" t="s">
        <v>110</v>
      </c>
      <c r="K36" s="7" t="str">
        <f>HYPERLINK("https://my.zakupki.prom.ua/cabinet/purchases/state_plan/view/6939696")</f>
        <v>https://my.zakupki.prom.ua/cabinet/purchases/state_plan/view/6939696</v>
      </c>
    </row>
    <row r="37" spans="1:11" ht="27" x14ac:dyDescent="0.3">
      <c r="A37" s="1" t="s">
        <v>111</v>
      </c>
      <c r="B37" s="3" t="s">
        <v>112</v>
      </c>
      <c r="C37" s="3"/>
      <c r="D37" s="3" t="s">
        <v>14</v>
      </c>
      <c r="E37" s="4">
        <v>16000</v>
      </c>
      <c r="F37" s="1" t="s">
        <v>15</v>
      </c>
      <c r="G37" s="5">
        <v>43489</v>
      </c>
      <c r="H37" s="6">
        <v>43466.083333333336</v>
      </c>
      <c r="I37" s="1" t="s">
        <v>112</v>
      </c>
      <c r="J37" s="1" t="s">
        <v>17</v>
      </c>
      <c r="K37" s="7" t="str">
        <f>HYPERLINK("https://my.zakupki.prom.ua/cabinet/purchases/state_plan/view/6939276")</f>
        <v>https://my.zakupki.prom.ua/cabinet/purchases/state_plan/view/6939276</v>
      </c>
    </row>
    <row r="38" spans="1:11" ht="27" x14ac:dyDescent="0.3">
      <c r="A38" s="1" t="s">
        <v>113</v>
      </c>
      <c r="B38" s="3" t="s">
        <v>114</v>
      </c>
      <c r="C38" s="3"/>
      <c r="D38" s="3" t="s">
        <v>14</v>
      </c>
      <c r="E38" s="4">
        <v>25000</v>
      </c>
      <c r="F38" s="1" t="s">
        <v>15</v>
      </c>
      <c r="G38" s="5">
        <v>43489</v>
      </c>
      <c r="H38" s="6">
        <v>43466.083333333336</v>
      </c>
      <c r="I38" s="1" t="s">
        <v>115</v>
      </c>
      <c r="J38" s="1" t="s">
        <v>17</v>
      </c>
      <c r="K38" s="7" t="str">
        <f>HYPERLINK("https://my.zakupki.prom.ua/cabinet/purchases/state_plan/view/6938686")</f>
        <v>https://my.zakupki.prom.ua/cabinet/purchases/state_plan/view/6938686</v>
      </c>
    </row>
    <row r="39" spans="1:11" ht="40.200000000000003" x14ac:dyDescent="0.3">
      <c r="A39" s="1" t="s">
        <v>116</v>
      </c>
      <c r="B39" s="3" t="s">
        <v>117</v>
      </c>
      <c r="C39" s="3"/>
      <c r="D39" s="3" t="s">
        <v>14</v>
      </c>
      <c r="E39" s="4">
        <v>7200</v>
      </c>
      <c r="F39" s="1" t="s">
        <v>15</v>
      </c>
      <c r="G39" s="5">
        <v>43489</v>
      </c>
      <c r="H39" s="6">
        <v>43466.083333333336</v>
      </c>
      <c r="I39" s="1" t="s">
        <v>16</v>
      </c>
      <c r="J39" s="1" t="s">
        <v>17</v>
      </c>
      <c r="K39" s="7" t="str">
        <f>HYPERLINK("https://my.zakupki.prom.ua/cabinet/purchases/state_plan/view/6938529")</f>
        <v>https://my.zakupki.prom.ua/cabinet/purchases/state_plan/view/6938529</v>
      </c>
    </row>
    <row r="40" spans="1:11" ht="27" x14ac:dyDescent="0.3">
      <c r="A40" s="1" t="s">
        <v>118</v>
      </c>
      <c r="B40" s="3" t="s">
        <v>119</v>
      </c>
      <c r="C40" s="3"/>
      <c r="D40" s="3" t="s">
        <v>14</v>
      </c>
      <c r="E40" s="4">
        <v>100000</v>
      </c>
      <c r="F40" s="1" t="s">
        <v>15</v>
      </c>
      <c r="G40" s="5">
        <v>43489</v>
      </c>
      <c r="H40" s="6">
        <v>43525.083333333336</v>
      </c>
      <c r="I40" s="1" t="s">
        <v>119</v>
      </c>
      <c r="J40" s="1" t="s">
        <v>34</v>
      </c>
      <c r="K40" s="7" t="str">
        <f>HYPERLINK("https://my.zakupki.prom.ua/cabinet/purchases/state_plan/view/6937819")</f>
        <v>https://my.zakupki.prom.ua/cabinet/purchases/state_plan/view/6937819</v>
      </c>
    </row>
    <row r="41" spans="1:11" ht="27" x14ac:dyDescent="0.3">
      <c r="A41" s="1" t="s">
        <v>120</v>
      </c>
      <c r="B41" s="3" t="s">
        <v>121</v>
      </c>
      <c r="C41" s="3"/>
      <c r="D41" s="3" t="s">
        <v>14</v>
      </c>
      <c r="E41" s="4">
        <v>11000</v>
      </c>
      <c r="F41" s="1" t="s">
        <v>15</v>
      </c>
      <c r="G41" s="5">
        <v>43489</v>
      </c>
      <c r="H41" s="6">
        <v>43466.083333333336</v>
      </c>
      <c r="I41" s="1" t="s">
        <v>122</v>
      </c>
      <c r="J41" s="1" t="s">
        <v>123</v>
      </c>
      <c r="K41" s="7" t="str">
        <f>HYPERLINK("https://my.zakupki.prom.ua/cabinet/purchases/state_plan/view/6937159")</f>
        <v>https://my.zakupki.prom.ua/cabinet/purchases/state_plan/view/6937159</v>
      </c>
    </row>
    <row r="42" spans="1:11" ht="27" x14ac:dyDescent="0.3">
      <c r="A42" s="1" t="s">
        <v>124</v>
      </c>
      <c r="B42" s="3" t="s">
        <v>125</v>
      </c>
      <c r="C42" s="3"/>
      <c r="D42" s="3" t="s">
        <v>14</v>
      </c>
      <c r="E42" s="4">
        <v>6000</v>
      </c>
      <c r="F42" s="1" t="s">
        <v>15</v>
      </c>
      <c r="G42" s="5">
        <v>43489</v>
      </c>
      <c r="H42" s="6">
        <v>43466.083333333336</v>
      </c>
      <c r="I42" s="1" t="s">
        <v>126</v>
      </c>
      <c r="J42" s="1" t="s">
        <v>123</v>
      </c>
      <c r="K42" s="7" t="str">
        <f>HYPERLINK("https://my.zakupki.prom.ua/cabinet/purchases/state_plan/view/6936887")</f>
        <v>https://my.zakupki.prom.ua/cabinet/purchases/state_plan/view/6936887</v>
      </c>
    </row>
    <row r="43" spans="1:11" ht="27" x14ac:dyDescent="0.3">
      <c r="A43" s="1" t="s">
        <v>127</v>
      </c>
      <c r="B43" s="3" t="s">
        <v>128</v>
      </c>
      <c r="C43" s="3"/>
      <c r="D43" s="3" t="s">
        <v>14</v>
      </c>
      <c r="E43" s="4">
        <v>2313.6799999999998</v>
      </c>
      <c r="F43" s="1" t="s">
        <v>15</v>
      </c>
      <c r="G43" s="5">
        <v>43489</v>
      </c>
      <c r="H43" s="6">
        <v>43466.083333333336</v>
      </c>
      <c r="I43" s="1" t="s">
        <v>128</v>
      </c>
      <c r="J43" s="1" t="s">
        <v>129</v>
      </c>
      <c r="K43" s="7" t="str">
        <f>HYPERLINK("https://my.zakupki.prom.ua/cabinet/purchases/state_plan/view/6936319")</f>
        <v>https://my.zakupki.prom.ua/cabinet/purchases/state_plan/view/6936319</v>
      </c>
    </row>
    <row r="44" spans="1:11" ht="27" x14ac:dyDescent="0.3">
      <c r="A44" s="1" t="s">
        <v>130</v>
      </c>
      <c r="B44" s="3" t="s">
        <v>131</v>
      </c>
      <c r="C44" s="3"/>
      <c r="D44" s="3" t="s">
        <v>14</v>
      </c>
      <c r="E44" s="4">
        <v>14000</v>
      </c>
      <c r="F44" s="1" t="s">
        <v>15</v>
      </c>
      <c r="G44" s="5">
        <v>43489</v>
      </c>
      <c r="H44" s="6">
        <v>43497.083333333336</v>
      </c>
      <c r="I44" s="1" t="s">
        <v>131</v>
      </c>
      <c r="J44" s="1" t="s">
        <v>17</v>
      </c>
      <c r="K44" s="7" t="str">
        <f>HYPERLINK("https://my.zakupki.prom.ua/cabinet/purchases/state_plan/view/6935476")</f>
        <v>https://my.zakupki.prom.ua/cabinet/purchases/state_plan/view/6935476</v>
      </c>
    </row>
    <row r="45" spans="1:11" ht="53.4" x14ac:dyDescent="0.3">
      <c r="A45" s="1" t="s">
        <v>132</v>
      </c>
      <c r="B45" s="3" t="s">
        <v>133</v>
      </c>
      <c r="C45" s="3"/>
      <c r="D45" s="3" t="s">
        <v>14</v>
      </c>
      <c r="E45" s="4">
        <v>150000</v>
      </c>
      <c r="F45" s="1" t="s">
        <v>15</v>
      </c>
      <c r="G45" s="5">
        <v>43489</v>
      </c>
      <c r="H45" s="6">
        <v>43497.083333333336</v>
      </c>
      <c r="I45" s="1" t="s">
        <v>134</v>
      </c>
      <c r="J45" s="1" t="s">
        <v>17</v>
      </c>
      <c r="K45" s="7" t="str">
        <f>HYPERLINK("https://my.zakupki.prom.ua/cabinet/purchases/state_plan/view/6934899")</f>
        <v>https://my.zakupki.prom.ua/cabinet/purchases/state_plan/view/6934899</v>
      </c>
    </row>
    <row r="46" spans="1:11" ht="40.200000000000003" x14ac:dyDescent="0.3">
      <c r="A46" s="1" t="s">
        <v>135</v>
      </c>
      <c r="B46" s="3" t="s">
        <v>136</v>
      </c>
      <c r="C46" s="3"/>
      <c r="D46" s="3" t="s">
        <v>14</v>
      </c>
      <c r="E46" s="4">
        <v>100000</v>
      </c>
      <c r="F46" s="1" t="s">
        <v>15</v>
      </c>
      <c r="G46" s="5">
        <v>43489</v>
      </c>
      <c r="H46" s="6">
        <v>43497.083333333336</v>
      </c>
      <c r="I46" s="1" t="s">
        <v>137</v>
      </c>
      <c r="J46" s="1" t="s">
        <v>17</v>
      </c>
      <c r="K46" s="7" t="str">
        <f>HYPERLINK("https://my.zakupki.prom.ua/cabinet/purchases/state_plan/view/6934840")</f>
        <v>https://my.zakupki.prom.ua/cabinet/purchases/state_plan/view/6934840</v>
      </c>
    </row>
    <row r="47" spans="1:11" ht="40.200000000000003" x14ac:dyDescent="0.3">
      <c r="A47" s="1" t="s">
        <v>138</v>
      </c>
      <c r="B47" s="3" t="s">
        <v>139</v>
      </c>
      <c r="C47" s="3"/>
      <c r="D47" s="3" t="s">
        <v>14</v>
      </c>
      <c r="E47" s="4">
        <v>50000</v>
      </c>
      <c r="F47" s="1" t="s">
        <v>15</v>
      </c>
      <c r="G47" s="5">
        <v>43489</v>
      </c>
      <c r="H47" s="6">
        <v>43466.083333333336</v>
      </c>
      <c r="I47" s="1" t="s">
        <v>23</v>
      </c>
      <c r="J47" s="1" t="s">
        <v>17</v>
      </c>
      <c r="K47" s="7" t="str">
        <f>HYPERLINK("https://my.zakupki.prom.ua/cabinet/purchases/state_plan/view/6930366")</f>
        <v>https://my.zakupki.prom.ua/cabinet/purchases/state_plan/view/6930366</v>
      </c>
    </row>
    <row r="48" spans="1:11" ht="66.599999999999994" x14ac:dyDescent="0.3">
      <c r="A48" s="1" t="s">
        <v>140</v>
      </c>
      <c r="B48" s="3" t="s">
        <v>141</v>
      </c>
      <c r="C48" s="3"/>
      <c r="D48" s="3" t="s">
        <v>14</v>
      </c>
      <c r="E48" s="4">
        <v>0</v>
      </c>
      <c r="F48" s="1" t="s">
        <v>15</v>
      </c>
      <c r="G48" s="5">
        <v>43489</v>
      </c>
      <c r="H48" s="6">
        <v>43466.083333333336</v>
      </c>
      <c r="I48" s="1" t="s">
        <v>82</v>
      </c>
      <c r="J48" s="1" t="s">
        <v>17</v>
      </c>
      <c r="K48" s="7" t="str">
        <f>HYPERLINK("https://my.zakupki.prom.ua/cabinet/purchases/state_plan/view/6929458")</f>
        <v>https://my.zakupki.prom.ua/cabinet/purchases/state_plan/view/6929458</v>
      </c>
    </row>
    <row r="49" spans="1:11" ht="40.200000000000003" x14ac:dyDescent="0.3">
      <c r="A49" s="1" t="s">
        <v>142</v>
      </c>
      <c r="B49" s="3" t="s">
        <v>143</v>
      </c>
      <c r="C49" s="3"/>
      <c r="D49" s="3" t="s">
        <v>14</v>
      </c>
      <c r="E49" s="4">
        <v>102960</v>
      </c>
      <c r="F49" s="1" t="s">
        <v>15</v>
      </c>
      <c r="G49" s="5">
        <v>43489</v>
      </c>
      <c r="H49" s="6">
        <v>43466.083333333336</v>
      </c>
      <c r="I49" s="1" t="s">
        <v>96</v>
      </c>
      <c r="J49" s="1" t="s">
        <v>17</v>
      </c>
      <c r="K49" s="7" t="str">
        <f>HYPERLINK("https://my.zakupki.prom.ua/cabinet/purchases/state_plan/view/6929070")</f>
        <v>https://my.zakupki.prom.ua/cabinet/purchases/state_plan/view/6929070</v>
      </c>
    </row>
    <row r="50" spans="1:11" ht="27" x14ac:dyDescent="0.3">
      <c r="A50" s="1" t="s">
        <v>144</v>
      </c>
      <c r="B50" s="3" t="s">
        <v>145</v>
      </c>
      <c r="C50" s="3"/>
      <c r="D50" s="3" t="s">
        <v>14</v>
      </c>
      <c r="E50" s="4">
        <v>52686.080000000002</v>
      </c>
      <c r="F50" s="1" t="s">
        <v>15</v>
      </c>
      <c r="G50" s="5">
        <v>43489</v>
      </c>
      <c r="H50" s="6">
        <v>43466.083333333336</v>
      </c>
      <c r="I50" s="1" t="s">
        <v>65</v>
      </c>
      <c r="J50" s="1" t="s">
        <v>17</v>
      </c>
      <c r="K50" s="7" t="str">
        <f>HYPERLINK("https://my.zakupki.prom.ua/cabinet/purchases/state_plan/view/6928936")</f>
        <v>https://my.zakupki.prom.ua/cabinet/purchases/state_plan/view/6928936</v>
      </c>
    </row>
    <row r="51" spans="1:11" ht="27" x14ac:dyDescent="0.3">
      <c r="A51" s="1" t="s">
        <v>146</v>
      </c>
      <c r="B51" s="3" t="s">
        <v>147</v>
      </c>
      <c r="C51" s="3"/>
      <c r="D51" s="3" t="s">
        <v>14</v>
      </c>
      <c r="E51" s="4">
        <v>1000</v>
      </c>
      <c r="F51" s="1" t="s">
        <v>15</v>
      </c>
      <c r="G51" s="5">
        <v>43489</v>
      </c>
      <c r="H51" s="6">
        <v>43466.083333333336</v>
      </c>
      <c r="I51" s="1" t="s">
        <v>148</v>
      </c>
      <c r="J51" s="1" t="s">
        <v>17</v>
      </c>
      <c r="K51" s="7" t="str">
        <f>HYPERLINK("https://my.zakupki.prom.ua/cabinet/purchases/state_plan/view/6928894")</f>
        <v>https://my.zakupki.prom.ua/cabinet/purchases/state_plan/view/6928894</v>
      </c>
    </row>
    <row r="52" spans="1:11" ht="27" x14ac:dyDescent="0.3">
      <c r="A52" s="1" t="s">
        <v>149</v>
      </c>
      <c r="B52" s="3" t="s">
        <v>150</v>
      </c>
      <c r="C52" s="3"/>
      <c r="D52" s="3" t="s">
        <v>14</v>
      </c>
      <c r="E52" s="4">
        <v>4000</v>
      </c>
      <c r="F52" s="1" t="s">
        <v>15</v>
      </c>
      <c r="G52" s="5">
        <v>43489</v>
      </c>
      <c r="H52" s="6">
        <v>43466.083333333336</v>
      </c>
      <c r="I52" s="1" t="s">
        <v>151</v>
      </c>
      <c r="J52" s="1" t="s">
        <v>34</v>
      </c>
      <c r="K52" s="7" t="str">
        <f>HYPERLINK("https://my.zakupki.prom.ua/cabinet/purchases/state_plan/view/6928488")</f>
        <v>https://my.zakupki.prom.ua/cabinet/purchases/state_plan/view/6928488</v>
      </c>
    </row>
    <row r="53" spans="1:11" ht="27" x14ac:dyDescent="0.3">
      <c r="A53" s="1" t="s">
        <v>152</v>
      </c>
      <c r="B53" s="3" t="s">
        <v>153</v>
      </c>
      <c r="C53" s="3"/>
      <c r="D53" s="3" t="s">
        <v>27</v>
      </c>
      <c r="E53" s="4">
        <v>330876.83</v>
      </c>
      <c r="F53" s="1" t="s">
        <v>15</v>
      </c>
      <c r="G53" s="5">
        <v>43487</v>
      </c>
      <c r="H53" s="6">
        <v>43466.666666666664</v>
      </c>
      <c r="I53" s="1" t="s">
        <v>154</v>
      </c>
      <c r="J53" s="1" t="s">
        <v>155</v>
      </c>
      <c r="K53" s="7" t="str">
        <f>HYPERLINK("https://my.zakupki.prom.ua/cabinet/purchases/state_plan/view/6869137")</f>
        <v>https://my.zakupki.prom.ua/cabinet/purchases/state_plan/view/6869137</v>
      </c>
    </row>
    <row r="54" spans="1:11" ht="40.200000000000003" x14ac:dyDescent="0.3">
      <c r="A54" s="1" t="s">
        <v>156</v>
      </c>
      <c r="B54" s="3" t="s">
        <v>153</v>
      </c>
      <c r="C54" s="3" t="s">
        <v>157</v>
      </c>
      <c r="D54" s="3" t="s">
        <v>27</v>
      </c>
      <c r="E54" s="4">
        <v>34376.93</v>
      </c>
      <c r="F54" s="1" t="s">
        <v>15</v>
      </c>
      <c r="G54" s="5">
        <v>43487</v>
      </c>
      <c r="H54" s="6">
        <v>43466.666666666664</v>
      </c>
      <c r="I54" s="1" t="s">
        <v>154</v>
      </c>
      <c r="J54" s="1" t="s">
        <v>155</v>
      </c>
      <c r="K54" s="7" t="str">
        <f>HYPERLINK("https://my.zakupki.prom.ua/cabinet/purchases/state_plan/view/6868775")</f>
        <v>https://my.zakupki.prom.ua/cabinet/purchases/state_plan/view/6868775</v>
      </c>
    </row>
    <row r="55" spans="1:11" ht="66.599999999999994" x14ac:dyDescent="0.3">
      <c r="A55" s="1" t="s">
        <v>158</v>
      </c>
      <c r="B55" s="3" t="s">
        <v>159</v>
      </c>
      <c r="C55" s="3"/>
      <c r="D55" s="3" t="s">
        <v>27</v>
      </c>
      <c r="E55" s="4">
        <v>1409.7</v>
      </c>
      <c r="F55" s="1" t="s">
        <v>15</v>
      </c>
      <c r="G55" s="5">
        <v>43487</v>
      </c>
      <c r="H55" s="6">
        <v>43466.666666666664</v>
      </c>
      <c r="I55" s="1" t="s">
        <v>154</v>
      </c>
      <c r="J55" s="1" t="s">
        <v>155</v>
      </c>
      <c r="K55" s="7" t="str">
        <f>HYPERLINK("https://my.zakupki.prom.ua/cabinet/purchases/state_plan/view/6868532")</f>
        <v>https://my.zakupki.prom.ua/cabinet/purchases/state_plan/view/6868532</v>
      </c>
    </row>
    <row r="56" spans="1:11" ht="40.200000000000003" x14ac:dyDescent="0.3">
      <c r="A56" s="1" t="s">
        <v>160</v>
      </c>
      <c r="B56" s="3" t="s">
        <v>161</v>
      </c>
      <c r="C56" s="3" t="s">
        <v>26</v>
      </c>
      <c r="D56" s="3" t="s">
        <v>162</v>
      </c>
      <c r="E56" s="4">
        <v>276271.52</v>
      </c>
      <c r="F56" s="1" t="s">
        <v>15</v>
      </c>
      <c r="G56" s="5">
        <v>43483</v>
      </c>
      <c r="H56" s="6">
        <v>43466.666666666664</v>
      </c>
      <c r="I56" s="1" t="s">
        <v>25</v>
      </c>
      <c r="J56" s="1" t="s">
        <v>28</v>
      </c>
      <c r="K56" s="7" t="str">
        <f>HYPERLINK("https://my.zakupki.prom.ua/cabinet/purchases/state_plan/view/6769791")</f>
        <v>https://my.zakupki.prom.ua/cabinet/purchases/state_plan/view/6769791</v>
      </c>
    </row>
    <row r="57" spans="1:11" x14ac:dyDescent="0.3">
      <c r="A57" s="1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2019-05-23T08:53:03Z</dcterms:modified>
</cp:coreProperties>
</file>