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<sst xmlns="http://schemas.openxmlformats.org/spreadsheetml/2006/main" count="403" uniqueCount="190">
  <si>
    <t>Якщо у Вас є пропозиції або побажання щодо поліпшення данного звіту, напишіть нам будь-ласка:</t>
  </si>
  <si>
    <t>report.zakupki@prom.ua</t>
  </si>
  <si>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</si>
  <si>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</si>
  <si>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</si>
  <si>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</si>
  <si>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</si>
  <si>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</si>
  <si>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</si>
  <si>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</si>
  <si>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</si>
  <si>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</si>
  <si>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</si>
  <si>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</si>
  <si>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UA-P-2019-06-25-003660-c</t>
  </si>
  <si>
    <t>09320000-8 Послуги з централізованого постачання гарячої води</t>
  </si>
  <si>
    <t>Переговорна процедура</t>
  </si>
  <si>
    <t>UAH</t>
  </si>
  <si>
    <t>09320000-8 Пара, гаряча вода та пов’язана продукція</t>
  </si>
  <si>
    <t>2271 Оплата теплопостачання</t>
  </si>
  <si>
    <t>UA-P-2019-06-21-000679-a</t>
  </si>
  <si>
    <t>22850000-3 Папки до підпису</t>
  </si>
  <si>
    <t>Без використання електронної системи</t>
  </si>
  <si>
    <t>22850000-3 Швидкозшивачі та супутнє приладдя</t>
  </si>
  <si>
    <t>2210 Предмети, матеріали, обладнання та інвентар</t>
  </si>
  <si>
    <t>UA-P-2019-06-04-000946-b</t>
  </si>
  <si>
    <t>50730000-1 Послуги з ремонту і технічного обслуговування кондиціонера</t>
  </si>
  <si>
    <t>50730000-1 Послуги з ремонту і технічного обслуговування охолоджувальних установок</t>
  </si>
  <si>
    <t>2240 Оплата послуг (крім комунальних)</t>
  </si>
  <si>
    <t>UA-P-2019-06-04-000911-b</t>
  </si>
  <si>
    <t>72310000-1 Постачання КП «Програмний комплекс «Варта» з правом використання до закінчення терміну дії кваліфікованого сертифікату електронного підпису</t>
  </si>
  <si>
    <t>72310000-1 Послуги з обробки даних</t>
  </si>
  <si>
    <t>UA-P-2019-06-04-000869-b</t>
  </si>
  <si>
    <t>72310000-1 Послуги з обробки даних та формування кваліфікованого сертифікату відкритого ключа  юридичної особи на 1 рік</t>
  </si>
  <si>
    <t>UA-P-2019-05-30-002542-b</t>
  </si>
  <si>
    <t>22210000-5 Періодичні друковані видання</t>
  </si>
  <si>
    <t>22210000-5 Газети</t>
  </si>
  <si>
    <t>UA-P-2019-05-30-002389-b</t>
  </si>
  <si>
    <t>64110000-0 Поштові послуги з оформлення передплати</t>
  </si>
  <si>
    <t>64110000-0 Поштові послуги</t>
  </si>
  <si>
    <t>UA-P-2019-05-24-004099-a</t>
  </si>
  <si>
    <t>09130000-9 Бензин А-95</t>
  </si>
  <si>
    <t>(скретч - картки або еквівалент)</t>
  </si>
  <si>
    <t>Відкриті торги</t>
  </si>
  <si>
    <t>09130000-9 Нафта і дистиляти</t>
  </si>
  <si>
    <t>UA-P-2019-05-22-004644-a</t>
  </si>
  <si>
    <t>50710000-5 Послуги з поточного ремонту електромонтажного обладнання (освітлення кабінетів)</t>
  </si>
  <si>
    <t>50710000-5 Послуги з ремонту і технічного обслуговування електричного і механічного устаткування будівель</t>
  </si>
  <si>
    <t>UA-P-2019-05-22-004511-a</t>
  </si>
  <si>
    <t>72260000-5 Послуги з програмування, технічної підтримки, супроводження (обслуговування) та консультаційні послуги з питань програмного забезпечення</t>
  </si>
  <si>
    <t>72260000-5 Послуги, пов’язані з програмним забезпеченням</t>
  </si>
  <si>
    <t>UA-P-2019-05-15-005164-a</t>
  </si>
  <si>
    <t>22210000-5 Періодичні видання</t>
  </si>
  <si>
    <t>UA-P-2019-05-15-004437-a</t>
  </si>
  <si>
    <t>22210000-5 Передплата періодичних  видань</t>
  </si>
  <si>
    <t>UA-P-2019-05-15-003247-a</t>
  </si>
  <si>
    <t>50110000-9 Послуги з миття автомобілів</t>
  </si>
  <si>
    <t>50110000-9 Послуги з ремонту і технічного обслуговування мототранспортних засобів і супутнього обладнання</t>
  </si>
  <si>
    <t>UA-P-2019-04-25-003630-b</t>
  </si>
  <si>
    <t>09310000-5 Електрична енергія</t>
  </si>
  <si>
    <t>Постачання електричної енергії постачальником універсальних послуг</t>
  </si>
  <si>
    <t>2273 Оплата електроенергії</t>
  </si>
  <si>
    <t>UA-P-2019-04-25-000971-b</t>
  </si>
  <si>
    <t>65310000-9 Послуги з компенсації перетікань реактивної електричної енергії</t>
  </si>
  <si>
    <t>65310000-9 Розподіл електричної енергії</t>
  </si>
  <si>
    <t>UA-P-2019-04-22-004099-c</t>
  </si>
  <si>
    <t>39830000-9 Продукція для чищення</t>
  </si>
  <si>
    <t>UA-P-2019-04-22-004051-c</t>
  </si>
  <si>
    <t>33760000-5 Туалетний папір, носові хустинки, рушники для рук і серветки</t>
  </si>
  <si>
    <t>UA-P-2019-04-22-001923-c</t>
  </si>
  <si>
    <t>71630000-3 Проведення технічного контролю транспортних засобів</t>
  </si>
  <si>
    <t>71630000-3 Послуги з технічного огляду та випробовувань</t>
  </si>
  <si>
    <t>UA-P-2019-04-15-001713-a</t>
  </si>
  <si>
    <t>45310000-3 Ремонтні послуги електромеханічного замку</t>
  </si>
  <si>
    <t>45310000-3 Електромонтажні роботи</t>
  </si>
  <si>
    <t>UA-P-2019-04-08-002625-a</t>
  </si>
  <si>
    <t>72710000-0 Послуги з технічного обслуговування і ремонту локально-обчислювальної мережі</t>
  </si>
  <si>
    <t>72710000-0 Послуги у сфері локальних мереж</t>
  </si>
  <si>
    <t>UA-P-2019-04-03-003444-a</t>
  </si>
  <si>
    <t>50410000-2 Послуги зі зняттята та прийняття в експлуатацію засобу обліку води</t>
  </si>
  <si>
    <t>50410000-2 Послуги з ремонту і технічного обслуговування вимірювальних, випробувальних і контрольних приладів</t>
  </si>
  <si>
    <t>UA-P-2019-03-27-001658-b</t>
  </si>
  <si>
    <t>30120000-6 Картридж</t>
  </si>
  <si>
    <t>30120000-6 Фотокопіювальне та поліграфічне обладнання для офсетного друку</t>
  </si>
  <si>
    <t>UA-P-2019-03-25-004557-b</t>
  </si>
  <si>
    <t>65310000-9 Послуги з компенсації перетікання реактивної електроенергії</t>
  </si>
  <si>
    <t>UA-P-2019-03-19-005281-a</t>
  </si>
  <si>
    <t>98390000-3 Експертна грошова оцінка земельної  ділянки несільськогосподарського призначення</t>
  </si>
  <si>
    <t>98390000-3 Інші послуги</t>
  </si>
  <si>
    <t>UA-P-2019-03-13-001437-a</t>
  </si>
  <si>
    <t>30190000-7 Конверти С4,С5</t>
  </si>
  <si>
    <t>30190000-7 Офісне устаткування та приладдя різне</t>
  </si>
  <si>
    <t>UA-P-2019-03-12-001749-a</t>
  </si>
  <si>
    <t>30190000-7 Папір офісний А4</t>
  </si>
  <si>
    <t>UA-P-2019-02-26-002552-b</t>
  </si>
  <si>
    <t>64210000-1 Телекомунікаційні послуги (SIP-телефонія)</t>
  </si>
  <si>
    <t>64210000-1 Послуги телефонного зв’язку та передачі даних</t>
  </si>
  <si>
    <t>UA-P-2019-02-26-002514-b</t>
  </si>
  <si>
    <t>72720000-3 
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</si>
  <si>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Послуги у сфері глобальних мереж</t>
  </si>
  <si>
    <t>UA-P-2019-02-25-005497-b</t>
  </si>
  <si>
    <t>32520000-4 Телекомунікаційне обладнання</t>
  </si>
  <si>
    <t>32520000-4 Телекомунікаційні кабелі та обладнання</t>
  </si>
  <si>
    <t>UA-P-2019-02-25-005490-b</t>
  </si>
  <si>
    <t>50710000-5 Технічне обслуговування електрообладнання та відповідальність за електрогосподарство</t>
  </si>
  <si>
    <t>UA-P-2019-02-25-002817-b</t>
  </si>
  <si>
    <t>09130000-9  Бензин А-95</t>
  </si>
  <si>
    <t>UA-P-2019-02-13-001347-b</t>
  </si>
  <si>
    <t>90910000-9 Послуги з прибирання приміщень</t>
  </si>
  <si>
    <t>90910000-9 Послуги з прибирання</t>
  </si>
  <si>
    <t>UA-P-2019-02-13-001241-b</t>
  </si>
  <si>
    <t>79710000-4 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</si>
  <si>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79710000-4 Охоронні послуги</t>
  </si>
  <si>
    <t>UA-P-2019-02-12-002325-b</t>
  </si>
  <si>
    <t>UA-P-2019-02-01-004822-b</t>
  </si>
  <si>
    <t>72250000-2 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</si>
  <si>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Послуги, пов’язані із системами та підтримкою</t>
  </si>
  <si>
    <t>UA-P-2019-01-31-012148-b</t>
  </si>
  <si>
    <t>79710000-4 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</si>
  <si>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UA-P-2019-01-30-003610-b</t>
  </si>
  <si>
    <t>UA-P-2019-01-28-007692-b</t>
  </si>
  <si>
    <t>72220000-3 Постачання компоненти «КОНСОЛІДАЦІЯ» комп’ютерної програми «M.E.Doc»</t>
  </si>
  <si>
    <t>72220000-3 Консультаційні послуги з питань систем та з технічних питань</t>
  </si>
  <si>
    <t>UA-P-2019-01-25-008548-b</t>
  </si>
  <si>
    <t>72410000-7 Роботи з підключення до мережі Оператора</t>
  </si>
  <si>
    <t>72410000-7 Послуги провайдерів</t>
  </si>
  <si>
    <t>UA-P-2019-01-24-012245-b</t>
  </si>
  <si>
    <t>66110000-4 Банківські послуги</t>
  </si>
  <si>
    <t>UA-P-2019-01-24-012156-b</t>
  </si>
  <si>
    <t>79990000-0 Відшкодування витрат балансоутримувача на утримання орендованого майна</t>
  </si>
  <si>
    <t>79990000-0 Різні послуги, пов’язані з діловою сферою</t>
  </si>
  <si>
    <t>UA-P-2019-01-24-011936-b</t>
  </si>
  <si>
    <t>98340000-8 Послуги з прибирання території</t>
  </si>
  <si>
    <t>98340000-8 Послуги з тимчасового розміщення (проживання) та офісні послуги</t>
  </si>
  <si>
    <t>UA-P-2019-01-24-011810-b</t>
  </si>
  <si>
    <t>98340000-8 Послуги з управління багатоквартирним будинком</t>
  </si>
  <si>
    <t>UA-P-2019-01-24-011682-b</t>
  </si>
  <si>
    <t>80570000-0 Підвищення кваліфікації, навчання, підготовка, перепідготовка кадрів</t>
  </si>
  <si>
    <t>80570000-0 Послуги з професійної підготовки у сфері підвищення кваліфікації</t>
  </si>
  <si>
    <t>2282 Окремі заходи по реалізації державних (регіональних) програм, не віднесені до заходів розвитку</t>
  </si>
  <si>
    <t>UA-P-2019-01-24-011396-b</t>
  </si>
  <si>
    <t>UA-P-2019-01-24-011153-b</t>
  </si>
  <si>
    <t>60160000-7 Послуги з організації перевезень відправлень</t>
  </si>
  <si>
    <t>60160000-7 Перевезення пошти автомобільним транспортом</t>
  </si>
  <si>
    <t>UA-P-2019-01-24-010932-b</t>
  </si>
  <si>
    <t>50710000-5 Технічне обслуговування та поточний ремонт електрообладнання</t>
  </si>
  <si>
    <t>UA-P-2019-01-24-010800-b</t>
  </si>
  <si>
    <t>22410000-7 Марки</t>
  </si>
  <si>
    <t>UA-P-2019-01-24-010327-b</t>
  </si>
  <si>
    <t>90430000-0 Водовідведення</t>
  </si>
  <si>
    <t>90430000-0 Послуги з відведення стічних вод</t>
  </si>
  <si>
    <t>2272 Оплата водопостачання та водовідведення</t>
  </si>
  <si>
    <t>UA-P-2019-01-24-010216-b</t>
  </si>
  <si>
    <t>65110000-7 Водопостачання</t>
  </si>
  <si>
    <t>65110000-7 Розподіл води</t>
  </si>
  <si>
    <t>UA-P-2019-01-24-009960-b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</si>
  <si>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</si>
  <si>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</si>
  <si>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UA-P-2019-01-24-009394-b</t>
  </si>
  <si>
    <t>66510000-8 Страхові послуги</t>
  </si>
  <si>
    <t>UA-P-2019-01-24-009299-b</t>
  </si>
  <si>
    <t>50320000-4 Технічне обслуговування і поточний ремонт персональних комп’ютерів та периферійних пристроїв</t>
  </si>
  <si>
    <t>50320000-4 Послуги з ремонту і технічного обслуговування персональних комп’ютерів</t>
  </si>
  <si>
    <t>UA-P-2019-01-24-009183-b</t>
  </si>
  <si>
    <t>50310000-1 Технічне обслуговування і поточний ремонт фотокопіювальної техніки</t>
  </si>
  <si>
    <t>50310000-1 Технічне обслуговування і ремонт офісної техніки</t>
  </si>
  <si>
    <t>UA-P-2019-01-24-006748-b</t>
  </si>
  <si>
    <t>50110000-9 Послуги з поточного ремонту і технічного обслуговування автомобілів</t>
  </si>
  <si>
    <t>UA-P-2019-01-24-006276-b</t>
  </si>
  <si>
    <t>79710000-4 Централізована охорона об’єкта технічними засобами сигналізації, з реагуванням наряду поліції охорони та перезакриттям об’єкту</t>
  </si>
  <si>
    <t>UA-P-2019-01-24-006072-b</t>
  </si>
  <si>
    <t>72410000-7 Інтернет-послуги (телекомунікаційні послуги з доступу до мережі Інтернет)</t>
  </si>
  <si>
    <t>UA-P-2019-01-24-005960-b</t>
  </si>
  <si>
    <t>64210000-1 Телекомунікаційні послуги</t>
  </si>
  <si>
    <t>UA-P-2019-01-24-005911-b</t>
  </si>
  <si>
    <t>79130000-4 Послуги нотаріальні</t>
  </si>
  <si>
    <t>79130000-4 Юридичні послуги, пов’язані з оформленням і засвідченням документів</t>
  </si>
  <si>
    <t>UA-P-2019-01-24-005762-b</t>
  </si>
  <si>
    <t>19510000-4 Гумові кліше</t>
  </si>
  <si>
    <t>19510000-4 Гумові вироби</t>
  </si>
  <si>
    <t>UA-P-2019-01-22-012139-b</t>
  </si>
  <si>
    <t>d41d8cd98f00b204e9800998ecf8427e Теплова енергія</t>
  </si>
  <si>
    <t>UA-P-2019-01-22-007930-c</t>
  </si>
  <si>
    <t>п.5 ст. 36 Закону України «Про публічні закупівлі» від 25.12.2015 року № 922-VIII</t>
  </si>
  <si>
    <t>UA-P-2019-01-22-003264-a</t>
  </si>
  <si>
    <t>d41d8cd98f00b204e9800998ecf8427e Постачання теплової енергії (централізоване опалення; централізоване постачання гарячої води)</t>
  </si>
  <si>
    <t>UA-P-2019-01-18-000266-b</t>
  </si>
  <si>
    <t>d41d8cd98f00b204e9800998ecf8427e Електрична енергія</t>
  </si>
  <si>
    <t>Переговорна процедура, скорочена</t>
  </si>
  <si>
    <t>Звіт створений 07.08.2019 11:16 використовуючи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</si>
</sst>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10"/>
      <color indexed="9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  <xf numFmtId="4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selection sqref="A1:XFD1048576"/>
    </sheetView>
  </sheetViews>
  <sheetFormatPr defaultRowHeight="14.4" x14ac:dyDescent="0.3"/>
  <cols>
    <col min="1" max="1" width="15" customWidth="1"/>
    <col min="2" max="2" width="35" customWidth="1"/>
    <col min="3" max="3" width="30" customWidth="1"/>
    <col min="4" max="4" width="25" customWidth="1"/>
    <col min="5" max="5" width="15" customWidth="1"/>
    <col min="6" max="6" width="10" customWidth="1"/>
    <col min="7" max="10" width="20" customWidth="1"/>
    <col min="11" max="11" width="30" customWidth="1"/>
    <col min="257" max="257" width="15" customWidth="1"/>
    <col min="258" max="258" width="35" customWidth="1"/>
    <col min="259" max="259" width="30" customWidth="1"/>
    <col min="260" max="260" width="25" customWidth="1"/>
    <col min="261" max="261" width="15" customWidth="1"/>
    <col min="262" max="262" width="10" customWidth="1"/>
    <col min="263" max="266" width="20" customWidth="1"/>
    <col min="267" max="267" width="30" customWidth="1"/>
    <col min="513" max="513" width="15" customWidth="1"/>
    <col min="514" max="514" width="35" customWidth="1"/>
    <col min="515" max="515" width="30" customWidth="1"/>
    <col min="516" max="516" width="25" customWidth="1"/>
    <col min="517" max="517" width="15" customWidth="1"/>
    <col min="518" max="518" width="10" customWidth="1"/>
    <col min="519" max="522" width="20" customWidth="1"/>
    <col min="523" max="523" width="30" customWidth="1"/>
    <col min="769" max="769" width="15" customWidth="1"/>
    <col min="770" max="770" width="35" customWidth="1"/>
    <col min="771" max="771" width="30" customWidth="1"/>
    <col min="772" max="772" width="25" customWidth="1"/>
    <col min="773" max="773" width="15" customWidth="1"/>
    <col min="774" max="774" width="10" customWidth="1"/>
    <col min="775" max="778" width="20" customWidth="1"/>
    <col min="779" max="779" width="30" customWidth="1"/>
    <col min="1025" max="1025" width="15" customWidth="1"/>
    <col min="1026" max="1026" width="35" customWidth="1"/>
    <col min="1027" max="1027" width="30" customWidth="1"/>
    <col min="1028" max="1028" width="25" customWidth="1"/>
    <col min="1029" max="1029" width="15" customWidth="1"/>
    <col min="1030" max="1030" width="10" customWidth="1"/>
    <col min="1031" max="1034" width="20" customWidth="1"/>
    <col min="1035" max="1035" width="30" customWidth="1"/>
    <col min="1281" max="1281" width="15" customWidth="1"/>
    <col min="1282" max="1282" width="35" customWidth="1"/>
    <col min="1283" max="1283" width="30" customWidth="1"/>
    <col min="1284" max="1284" width="25" customWidth="1"/>
    <col min="1285" max="1285" width="15" customWidth="1"/>
    <col min="1286" max="1286" width="10" customWidth="1"/>
    <col min="1287" max="1290" width="20" customWidth="1"/>
    <col min="1291" max="1291" width="30" customWidth="1"/>
    <col min="1537" max="1537" width="15" customWidth="1"/>
    <col min="1538" max="1538" width="35" customWidth="1"/>
    <col min="1539" max="1539" width="30" customWidth="1"/>
    <col min="1540" max="1540" width="25" customWidth="1"/>
    <col min="1541" max="1541" width="15" customWidth="1"/>
    <col min="1542" max="1542" width="10" customWidth="1"/>
    <col min="1543" max="1546" width="20" customWidth="1"/>
    <col min="1547" max="1547" width="30" customWidth="1"/>
    <col min="1793" max="1793" width="15" customWidth="1"/>
    <col min="1794" max="1794" width="35" customWidth="1"/>
    <col min="1795" max="1795" width="30" customWidth="1"/>
    <col min="1796" max="1796" width="25" customWidth="1"/>
    <col min="1797" max="1797" width="15" customWidth="1"/>
    <col min="1798" max="1798" width="10" customWidth="1"/>
    <col min="1799" max="1802" width="20" customWidth="1"/>
    <col min="1803" max="1803" width="30" customWidth="1"/>
    <col min="2049" max="2049" width="15" customWidth="1"/>
    <col min="2050" max="2050" width="35" customWidth="1"/>
    <col min="2051" max="2051" width="30" customWidth="1"/>
    <col min="2052" max="2052" width="25" customWidth="1"/>
    <col min="2053" max="2053" width="15" customWidth="1"/>
    <col min="2054" max="2054" width="10" customWidth="1"/>
    <col min="2055" max="2058" width="20" customWidth="1"/>
    <col min="2059" max="2059" width="30" customWidth="1"/>
    <col min="2305" max="2305" width="15" customWidth="1"/>
    <col min="2306" max="2306" width="35" customWidth="1"/>
    <col min="2307" max="2307" width="30" customWidth="1"/>
    <col min="2308" max="2308" width="25" customWidth="1"/>
    <col min="2309" max="2309" width="15" customWidth="1"/>
    <col min="2310" max="2310" width="10" customWidth="1"/>
    <col min="2311" max="2314" width="20" customWidth="1"/>
    <col min="2315" max="2315" width="30" customWidth="1"/>
    <col min="2561" max="2561" width="15" customWidth="1"/>
    <col min="2562" max="2562" width="35" customWidth="1"/>
    <col min="2563" max="2563" width="30" customWidth="1"/>
    <col min="2564" max="2564" width="25" customWidth="1"/>
    <col min="2565" max="2565" width="15" customWidth="1"/>
    <col min="2566" max="2566" width="10" customWidth="1"/>
    <col min="2567" max="2570" width="20" customWidth="1"/>
    <col min="2571" max="2571" width="30" customWidth="1"/>
    <col min="2817" max="2817" width="15" customWidth="1"/>
    <col min="2818" max="2818" width="35" customWidth="1"/>
    <col min="2819" max="2819" width="30" customWidth="1"/>
    <col min="2820" max="2820" width="25" customWidth="1"/>
    <col min="2821" max="2821" width="15" customWidth="1"/>
    <col min="2822" max="2822" width="10" customWidth="1"/>
    <col min="2823" max="2826" width="20" customWidth="1"/>
    <col min="2827" max="2827" width="30" customWidth="1"/>
    <col min="3073" max="3073" width="15" customWidth="1"/>
    <col min="3074" max="3074" width="35" customWidth="1"/>
    <col min="3075" max="3075" width="30" customWidth="1"/>
    <col min="3076" max="3076" width="25" customWidth="1"/>
    <col min="3077" max="3077" width="15" customWidth="1"/>
    <col min="3078" max="3078" width="10" customWidth="1"/>
    <col min="3079" max="3082" width="20" customWidth="1"/>
    <col min="3083" max="3083" width="30" customWidth="1"/>
    <col min="3329" max="3329" width="15" customWidth="1"/>
    <col min="3330" max="3330" width="35" customWidth="1"/>
    <col min="3331" max="3331" width="30" customWidth="1"/>
    <col min="3332" max="3332" width="25" customWidth="1"/>
    <col min="3333" max="3333" width="15" customWidth="1"/>
    <col min="3334" max="3334" width="10" customWidth="1"/>
    <col min="3335" max="3338" width="20" customWidth="1"/>
    <col min="3339" max="3339" width="30" customWidth="1"/>
    <col min="3585" max="3585" width="15" customWidth="1"/>
    <col min="3586" max="3586" width="35" customWidth="1"/>
    <col min="3587" max="3587" width="30" customWidth="1"/>
    <col min="3588" max="3588" width="25" customWidth="1"/>
    <col min="3589" max="3589" width="15" customWidth="1"/>
    <col min="3590" max="3590" width="10" customWidth="1"/>
    <col min="3591" max="3594" width="20" customWidth="1"/>
    <col min="3595" max="3595" width="30" customWidth="1"/>
    <col min="3841" max="3841" width="15" customWidth="1"/>
    <col min="3842" max="3842" width="35" customWidth="1"/>
    <col min="3843" max="3843" width="30" customWidth="1"/>
    <col min="3844" max="3844" width="25" customWidth="1"/>
    <col min="3845" max="3845" width="15" customWidth="1"/>
    <col min="3846" max="3846" width="10" customWidth="1"/>
    <col min="3847" max="3850" width="20" customWidth="1"/>
    <col min="3851" max="3851" width="30" customWidth="1"/>
    <col min="4097" max="4097" width="15" customWidth="1"/>
    <col min="4098" max="4098" width="35" customWidth="1"/>
    <col min="4099" max="4099" width="30" customWidth="1"/>
    <col min="4100" max="4100" width="25" customWidth="1"/>
    <col min="4101" max="4101" width="15" customWidth="1"/>
    <col min="4102" max="4102" width="10" customWidth="1"/>
    <col min="4103" max="4106" width="20" customWidth="1"/>
    <col min="4107" max="4107" width="30" customWidth="1"/>
    <col min="4353" max="4353" width="15" customWidth="1"/>
    <col min="4354" max="4354" width="35" customWidth="1"/>
    <col min="4355" max="4355" width="30" customWidth="1"/>
    <col min="4356" max="4356" width="25" customWidth="1"/>
    <col min="4357" max="4357" width="15" customWidth="1"/>
    <col min="4358" max="4358" width="10" customWidth="1"/>
    <col min="4359" max="4362" width="20" customWidth="1"/>
    <col min="4363" max="4363" width="30" customWidth="1"/>
    <col min="4609" max="4609" width="15" customWidth="1"/>
    <col min="4610" max="4610" width="35" customWidth="1"/>
    <col min="4611" max="4611" width="30" customWidth="1"/>
    <col min="4612" max="4612" width="25" customWidth="1"/>
    <col min="4613" max="4613" width="15" customWidth="1"/>
    <col min="4614" max="4614" width="10" customWidth="1"/>
    <col min="4615" max="4618" width="20" customWidth="1"/>
    <col min="4619" max="4619" width="30" customWidth="1"/>
    <col min="4865" max="4865" width="15" customWidth="1"/>
    <col min="4866" max="4866" width="35" customWidth="1"/>
    <col min="4867" max="4867" width="30" customWidth="1"/>
    <col min="4868" max="4868" width="25" customWidth="1"/>
    <col min="4869" max="4869" width="15" customWidth="1"/>
    <col min="4870" max="4870" width="10" customWidth="1"/>
    <col min="4871" max="4874" width="20" customWidth="1"/>
    <col min="4875" max="4875" width="30" customWidth="1"/>
    <col min="5121" max="5121" width="15" customWidth="1"/>
    <col min="5122" max="5122" width="35" customWidth="1"/>
    <col min="5123" max="5123" width="30" customWidth="1"/>
    <col min="5124" max="5124" width="25" customWidth="1"/>
    <col min="5125" max="5125" width="15" customWidth="1"/>
    <col min="5126" max="5126" width="10" customWidth="1"/>
    <col min="5127" max="5130" width="20" customWidth="1"/>
    <col min="5131" max="5131" width="30" customWidth="1"/>
    <col min="5377" max="5377" width="15" customWidth="1"/>
    <col min="5378" max="5378" width="35" customWidth="1"/>
    <col min="5379" max="5379" width="30" customWidth="1"/>
    <col min="5380" max="5380" width="25" customWidth="1"/>
    <col min="5381" max="5381" width="15" customWidth="1"/>
    <col min="5382" max="5382" width="10" customWidth="1"/>
    <col min="5383" max="5386" width="20" customWidth="1"/>
    <col min="5387" max="5387" width="30" customWidth="1"/>
    <col min="5633" max="5633" width="15" customWidth="1"/>
    <col min="5634" max="5634" width="35" customWidth="1"/>
    <col min="5635" max="5635" width="30" customWidth="1"/>
    <col min="5636" max="5636" width="25" customWidth="1"/>
    <col min="5637" max="5637" width="15" customWidth="1"/>
    <col min="5638" max="5638" width="10" customWidth="1"/>
    <col min="5639" max="5642" width="20" customWidth="1"/>
    <col min="5643" max="5643" width="30" customWidth="1"/>
    <col min="5889" max="5889" width="15" customWidth="1"/>
    <col min="5890" max="5890" width="35" customWidth="1"/>
    <col min="5891" max="5891" width="30" customWidth="1"/>
    <col min="5892" max="5892" width="25" customWidth="1"/>
    <col min="5893" max="5893" width="15" customWidth="1"/>
    <col min="5894" max="5894" width="10" customWidth="1"/>
    <col min="5895" max="5898" width="20" customWidth="1"/>
    <col min="5899" max="5899" width="30" customWidth="1"/>
    <col min="6145" max="6145" width="15" customWidth="1"/>
    <col min="6146" max="6146" width="35" customWidth="1"/>
    <col min="6147" max="6147" width="30" customWidth="1"/>
    <col min="6148" max="6148" width="25" customWidth="1"/>
    <col min="6149" max="6149" width="15" customWidth="1"/>
    <col min="6150" max="6150" width="10" customWidth="1"/>
    <col min="6151" max="6154" width="20" customWidth="1"/>
    <col min="6155" max="6155" width="30" customWidth="1"/>
    <col min="6401" max="6401" width="15" customWidth="1"/>
    <col min="6402" max="6402" width="35" customWidth="1"/>
    <col min="6403" max="6403" width="30" customWidth="1"/>
    <col min="6404" max="6404" width="25" customWidth="1"/>
    <col min="6405" max="6405" width="15" customWidth="1"/>
    <col min="6406" max="6406" width="10" customWidth="1"/>
    <col min="6407" max="6410" width="20" customWidth="1"/>
    <col min="6411" max="6411" width="30" customWidth="1"/>
    <col min="6657" max="6657" width="15" customWidth="1"/>
    <col min="6658" max="6658" width="35" customWidth="1"/>
    <col min="6659" max="6659" width="30" customWidth="1"/>
    <col min="6660" max="6660" width="25" customWidth="1"/>
    <col min="6661" max="6661" width="15" customWidth="1"/>
    <col min="6662" max="6662" width="10" customWidth="1"/>
    <col min="6663" max="6666" width="20" customWidth="1"/>
    <col min="6667" max="6667" width="30" customWidth="1"/>
    <col min="6913" max="6913" width="15" customWidth="1"/>
    <col min="6914" max="6914" width="35" customWidth="1"/>
    <col min="6915" max="6915" width="30" customWidth="1"/>
    <col min="6916" max="6916" width="25" customWidth="1"/>
    <col min="6917" max="6917" width="15" customWidth="1"/>
    <col min="6918" max="6918" width="10" customWidth="1"/>
    <col min="6919" max="6922" width="20" customWidth="1"/>
    <col min="6923" max="6923" width="30" customWidth="1"/>
    <col min="7169" max="7169" width="15" customWidth="1"/>
    <col min="7170" max="7170" width="35" customWidth="1"/>
    <col min="7171" max="7171" width="30" customWidth="1"/>
    <col min="7172" max="7172" width="25" customWidth="1"/>
    <col min="7173" max="7173" width="15" customWidth="1"/>
    <col min="7174" max="7174" width="10" customWidth="1"/>
    <col min="7175" max="7178" width="20" customWidth="1"/>
    <col min="7179" max="7179" width="30" customWidth="1"/>
    <col min="7425" max="7425" width="15" customWidth="1"/>
    <col min="7426" max="7426" width="35" customWidth="1"/>
    <col min="7427" max="7427" width="30" customWidth="1"/>
    <col min="7428" max="7428" width="25" customWidth="1"/>
    <col min="7429" max="7429" width="15" customWidth="1"/>
    <col min="7430" max="7430" width="10" customWidth="1"/>
    <col min="7431" max="7434" width="20" customWidth="1"/>
    <col min="7435" max="7435" width="30" customWidth="1"/>
    <col min="7681" max="7681" width="15" customWidth="1"/>
    <col min="7682" max="7682" width="35" customWidth="1"/>
    <col min="7683" max="7683" width="30" customWidth="1"/>
    <col min="7684" max="7684" width="25" customWidth="1"/>
    <col min="7685" max="7685" width="15" customWidth="1"/>
    <col min="7686" max="7686" width="10" customWidth="1"/>
    <col min="7687" max="7690" width="20" customWidth="1"/>
    <col min="7691" max="7691" width="30" customWidth="1"/>
    <col min="7937" max="7937" width="15" customWidth="1"/>
    <col min="7938" max="7938" width="35" customWidth="1"/>
    <col min="7939" max="7939" width="30" customWidth="1"/>
    <col min="7940" max="7940" width="25" customWidth="1"/>
    <col min="7941" max="7941" width="15" customWidth="1"/>
    <col min="7942" max="7942" width="10" customWidth="1"/>
    <col min="7943" max="7946" width="20" customWidth="1"/>
    <col min="7947" max="7947" width="30" customWidth="1"/>
    <col min="8193" max="8193" width="15" customWidth="1"/>
    <col min="8194" max="8194" width="35" customWidth="1"/>
    <col min="8195" max="8195" width="30" customWidth="1"/>
    <col min="8196" max="8196" width="25" customWidth="1"/>
    <col min="8197" max="8197" width="15" customWidth="1"/>
    <col min="8198" max="8198" width="10" customWidth="1"/>
    <col min="8199" max="8202" width="20" customWidth="1"/>
    <col min="8203" max="8203" width="30" customWidth="1"/>
    <col min="8449" max="8449" width="15" customWidth="1"/>
    <col min="8450" max="8450" width="35" customWidth="1"/>
    <col min="8451" max="8451" width="30" customWidth="1"/>
    <col min="8452" max="8452" width="25" customWidth="1"/>
    <col min="8453" max="8453" width="15" customWidth="1"/>
    <col min="8454" max="8454" width="10" customWidth="1"/>
    <col min="8455" max="8458" width="20" customWidth="1"/>
    <col min="8459" max="8459" width="30" customWidth="1"/>
    <col min="8705" max="8705" width="15" customWidth="1"/>
    <col min="8706" max="8706" width="35" customWidth="1"/>
    <col min="8707" max="8707" width="30" customWidth="1"/>
    <col min="8708" max="8708" width="25" customWidth="1"/>
    <col min="8709" max="8709" width="15" customWidth="1"/>
    <col min="8710" max="8710" width="10" customWidth="1"/>
    <col min="8711" max="8714" width="20" customWidth="1"/>
    <col min="8715" max="8715" width="30" customWidth="1"/>
    <col min="8961" max="8961" width="15" customWidth="1"/>
    <col min="8962" max="8962" width="35" customWidth="1"/>
    <col min="8963" max="8963" width="30" customWidth="1"/>
    <col min="8964" max="8964" width="25" customWidth="1"/>
    <col min="8965" max="8965" width="15" customWidth="1"/>
    <col min="8966" max="8966" width="10" customWidth="1"/>
    <col min="8967" max="8970" width="20" customWidth="1"/>
    <col min="8971" max="8971" width="30" customWidth="1"/>
    <col min="9217" max="9217" width="15" customWidth="1"/>
    <col min="9218" max="9218" width="35" customWidth="1"/>
    <col min="9219" max="9219" width="30" customWidth="1"/>
    <col min="9220" max="9220" width="25" customWidth="1"/>
    <col min="9221" max="9221" width="15" customWidth="1"/>
    <col min="9222" max="9222" width="10" customWidth="1"/>
    <col min="9223" max="9226" width="20" customWidth="1"/>
    <col min="9227" max="9227" width="30" customWidth="1"/>
    <col min="9473" max="9473" width="15" customWidth="1"/>
    <col min="9474" max="9474" width="35" customWidth="1"/>
    <col min="9475" max="9475" width="30" customWidth="1"/>
    <col min="9476" max="9476" width="25" customWidth="1"/>
    <col min="9477" max="9477" width="15" customWidth="1"/>
    <col min="9478" max="9478" width="10" customWidth="1"/>
    <col min="9479" max="9482" width="20" customWidth="1"/>
    <col min="9483" max="9483" width="30" customWidth="1"/>
    <col min="9729" max="9729" width="15" customWidth="1"/>
    <col min="9730" max="9730" width="35" customWidth="1"/>
    <col min="9731" max="9731" width="30" customWidth="1"/>
    <col min="9732" max="9732" width="25" customWidth="1"/>
    <col min="9733" max="9733" width="15" customWidth="1"/>
    <col min="9734" max="9734" width="10" customWidth="1"/>
    <col min="9735" max="9738" width="20" customWidth="1"/>
    <col min="9739" max="9739" width="30" customWidth="1"/>
    <col min="9985" max="9985" width="15" customWidth="1"/>
    <col min="9986" max="9986" width="35" customWidth="1"/>
    <col min="9987" max="9987" width="30" customWidth="1"/>
    <col min="9988" max="9988" width="25" customWidth="1"/>
    <col min="9989" max="9989" width="15" customWidth="1"/>
    <col min="9990" max="9990" width="10" customWidth="1"/>
    <col min="9991" max="9994" width="20" customWidth="1"/>
    <col min="9995" max="9995" width="30" customWidth="1"/>
    <col min="10241" max="10241" width="15" customWidth="1"/>
    <col min="10242" max="10242" width="35" customWidth="1"/>
    <col min="10243" max="10243" width="30" customWidth="1"/>
    <col min="10244" max="10244" width="25" customWidth="1"/>
    <col min="10245" max="10245" width="15" customWidth="1"/>
    <col min="10246" max="10246" width="10" customWidth="1"/>
    <col min="10247" max="10250" width="20" customWidth="1"/>
    <col min="10251" max="10251" width="30" customWidth="1"/>
    <col min="10497" max="10497" width="15" customWidth="1"/>
    <col min="10498" max="10498" width="35" customWidth="1"/>
    <col min="10499" max="10499" width="30" customWidth="1"/>
    <col min="10500" max="10500" width="25" customWidth="1"/>
    <col min="10501" max="10501" width="15" customWidth="1"/>
    <col min="10502" max="10502" width="10" customWidth="1"/>
    <col min="10503" max="10506" width="20" customWidth="1"/>
    <col min="10507" max="10507" width="30" customWidth="1"/>
    <col min="10753" max="10753" width="15" customWidth="1"/>
    <col min="10754" max="10754" width="35" customWidth="1"/>
    <col min="10755" max="10755" width="30" customWidth="1"/>
    <col min="10756" max="10756" width="25" customWidth="1"/>
    <col min="10757" max="10757" width="15" customWidth="1"/>
    <col min="10758" max="10758" width="10" customWidth="1"/>
    <col min="10759" max="10762" width="20" customWidth="1"/>
    <col min="10763" max="10763" width="30" customWidth="1"/>
    <col min="11009" max="11009" width="15" customWidth="1"/>
    <col min="11010" max="11010" width="35" customWidth="1"/>
    <col min="11011" max="11011" width="30" customWidth="1"/>
    <col min="11012" max="11012" width="25" customWidth="1"/>
    <col min="11013" max="11013" width="15" customWidth="1"/>
    <col min="11014" max="11014" width="10" customWidth="1"/>
    <col min="11015" max="11018" width="20" customWidth="1"/>
    <col min="11019" max="11019" width="30" customWidth="1"/>
    <col min="11265" max="11265" width="15" customWidth="1"/>
    <col min="11266" max="11266" width="35" customWidth="1"/>
    <col min="11267" max="11267" width="30" customWidth="1"/>
    <col min="11268" max="11268" width="25" customWidth="1"/>
    <col min="11269" max="11269" width="15" customWidth="1"/>
    <col min="11270" max="11270" width="10" customWidth="1"/>
    <col min="11271" max="11274" width="20" customWidth="1"/>
    <col min="11275" max="11275" width="30" customWidth="1"/>
    <col min="11521" max="11521" width="15" customWidth="1"/>
    <col min="11522" max="11522" width="35" customWidth="1"/>
    <col min="11523" max="11523" width="30" customWidth="1"/>
    <col min="11524" max="11524" width="25" customWidth="1"/>
    <col min="11525" max="11525" width="15" customWidth="1"/>
    <col min="11526" max="11526" width="10" customWidth="1"/>
    <col min="11527" max="11530" width="20" customWidth="1"/>
    <col min="11531" max="11531" width="30" customWidth="1"/>
    <col min="11777" max="11777" width="15" customWidth="1"/>
    <col min="11778" max="11778" width="35" customWidth="1"/>
    <col min="11779" max="11779" width="30" customWidth="1"/>
    <col min="11780" max="11780" width="25" customWidth="1"/>
    <col min="11781" max="11781" width="15" customWidth="1"/>
    <col min="11782" max="11782" width="10" customWidth="1"/>
    <col min="11783" max="11786" width="20" customWidth="1"/>
    <col min="11787" max="11787" width="30" customWidth="1"/>
    <col min="12033" max="12033" width="15" customWidth="1"/>
    <col min="12034" max="12034" width="35" customWidth="1"/>
    <col min="12035" max="12035" width="30" customWidth="1"/>
    <col min="12036" max="12036" width="25" customWidth="1"/>
    <col min="12037" max="12037" width="15" customWidth="1"/>
    <col min="12038" max="12038" width="10" customWidth="1"/>
    <col min="12039" max="12042" width="20" customWidth="1"/>
    <col min="12043" max="12043" width="30" customWidth="1"/>
    <col min="12289" max="12289" width="15" customWidth="1"/>
    <col min="12290" max="12290" width="35" customWidth="1"/>
    <col min="12291" max="12291" width="30" customWidth="1"/>
    <col min="12292" max="12292" width="25" customWidth="1"/>
    <col min="12293" max="12293" width="15" customWidth="1"/>
    <col min="12294" max="12294" width="10" customWidth="1"/>
    <col min="12295" max="12298" width="20" customWidth="1"/>
    <col min="12299" max="12299" width="30" customWidth="1"/>
    <col min="12545" max="12545" width="15" customWidth="1"/>
    <col min="12546" max="12546" width="35" customWidth="1"/>
    <col min="12547" max="12547" width="30" customWidth="1"/>
    <col min="12548" max="12548" width="25" customWidth="1"/>
    <col min="12549" max="12549" width="15" customWidth="1"/>
    <col min="12550" max="12550" width="10" customWidth="1"/>
    <col min="12551" max="12554" width="20" customWidth="1"/>
    <col min="12555" max="12555" width="30" customWidth="1"/>
    <col min="12801" max="12801" width="15" customWidth="1"/>
    <col min="12802" max="12802" width="35" customWidth="1"/>
    <col min="12803" max="12803" width="30" customWidth="1"/>
    <col min="12804" max="12804" width="25" customWidth="1"/>
    <col min="12805" max="12805" width="15" customWidth="1"/>
    <col min="12806" max="12806" width="10" customWidth="1"/>
    <col min="12807" max="12810" width="20" customWidth="1"/>
    <col min="12811" max="12811" width="30" customWidth="1"/>
    <col min="13057" max="13057" width="15" customWidth="1"/>
    <col min="13058" max="13058" width="35" customWidth="1"/>
    <col min="13059" max="13059" width="30" customWidth="1"/>
    <col min="13060" max="13060" width="25" customWidth="1"/>
    <col min="13061" max="13061" width="15" customWidth="1"/>
    <col min="13062" max="13062" width="10" customWidth="1"/>
    <col min="13063" max="13066" width="20" customWidth="1"/>
    <col min="13067" max="13067" width="30" customWidth="1"/>
    <col min="13313" max="13313" width="15" customWidth="1"/>
    <col min="13314" max="13314" width="35" customWidth="1"/>
    <col min="13315" max="13315" width="30" customWidth="1"/>
    <col min="13316" max="13316" width="25" customWidth="1"/>
    <col min="13317" max="13317" width="15" customWidth="1"/>
    <col min="13318" max="13318" width="10" customWidth="1"/>
    <col min="13319" max="13322" width="20" customWidth="1"/>
    <col min="13323" max="13323" width="30" customWidth="1"/>
    <col min="13569" max="13569" width="15" customWidth="1"/>
    <col min="13570" max="13570" width="35" customWidth="1"/>
    <col min="13571" max="13571" width="30" customWidth="1"/>
    <col min="13572" max="13572" width="25" customWidth="1"/>
    <col min="13573" max="13573" width="15" customWidth="1"/>
    <col min="13574" max="13574" width="10" customWidth="1"/>
    <col min="13575" max="13578" width="20" customWidth="1"/>
    <col min="13579" max="13579" width="30" customWidth="1"/>
    <col min="13825" max="13825" width="15" customWidth="1"/>
    <col min="13826" max="13826" width="35" customWidth="1"/>
    <col min="13827" max="13827" width="30" customWidth="1"/>
    <col min="13828" max="13828" width="25" customWidth="1"/>
    <col min="13829" max="13829" width="15" customWidth="1"/>
    <col min="13830" max="13830" width="10" customWidth="1"/>
    <col min="13831" max="13834" width="20" customWidth="1"/>
    <col min="13835" max="13835" width="30" customWidth="1"/>
    <col min="14081" max="14081" width="15" customWidth="1"/>
    <col min="14082" max="14082" width="35" customWidth="1"/>
    <col min="14083" max="14083" width="30" customWidth="1"/>
    <col min="14084" max="14084" width="25" customWidth="1"/>
    <col min="14085" max="14085" width="15" customWidth="1"/>
    <col min="14086" max="14086" width="10" customWidth="1"/>
    <col min="14087" max="14090" width="20" customWidth="1"/>
    <col min="14091" max="14091" width="30" customWidth="1"/>
    <col min="14337" max="14337" width="15" customWidth="1"/>
    <col min="14338" max="14338" width="35" customWidth="1"/>
    <col min="14339" max="14339" width="30" customWidth="1"/>
    <col min="14340" max="14340" width="25" customWidth="1"/>
    <col min="14341" max="14341" width="15" customWidth="1"/>
    <col min="14342" max="14342" width="10" customWidth="1"/>
    <col min="14343" max="14346" width="20" customWidth="1"/>
    <col min="14347" max="14347" width="30" customWidth="1"/>
    <col min="14593" max="14593" width="15" customWidth="1"/>
    <col min="14594" max="14594" width="35" customWidth="1"/>
    <col min="14595" max="14595" width="30" customWidth="1"/>
    <col min="14596" max="14596" width="25" customWidth="1"/>
    <col min="14597" max="14597" width="15" customWidth="1"/>
    <col min="14598" max="14598" width="10" customWidth="1"/>
    <col min="14599" max="14602" width="20" customWidth="1"/>
    <col min="14603" max="14603" width="30" customWidth="1"/>
    <col min="14849" max="14849" width="15" customWidth="1"/>
    <col min="14850" max="14850" width="35" customWidth="1"/>
    <col min="14851" max="14851" width="30" customWidth="1"/>
    <col min="14852" max="14852" width="25" customWidth="1"/>
    <col min="14853" max="14853" width="15" customWidth="1"/>
    <col min="14854" max="14854" width="10" customWidth="1"/>
    <col min="14855" max="14858" width="20" customWidth="1"/>
    <col min="14859" max="14859" width="30" customWidth="1"/>
    <col min="15105" max="15105" width="15" customWidth="1"/>
    <col min="15106" max="15106" width="35" customWidth="1"/>
    <col min="15107" max="15107" width="30" customWidth="1"/>
    <col min="15108" max="15108" width="25" customWidth="1"/>
    <col min="15109" max="15109" width="15" customWidth="1"/>
    <col min="15110" max="15110" width="10" customWidth="1"/>
    <col min="15111" max="15114" width="20" customWidth="1"/>
    <col min="15115" max="15115" width="30" customWidth="1"/>
    <col min="15361" max="15361" width="15" customWidth="1"/>
    <col min="15362" max="15362" width="35" customWidth="1"/>
    <col min="15363" max="15363" width="30" customWidth="1"/>
    <col min="15364" max="15364" width="25" customWidth="1"/>
    <col min="15365" max="15365" width="15" customWidth="1"/>
    <col min="15366" max="15366" width="10" customWidth="1"/>
    <col min="15367" max="15370" width="20" customWidth="1"/>
    <col min="15371" max="15371" width="30" customWidth="1"/>
    <col min="15617" max="15617" width="15" customWidth="1"/>
    <col min="15618" max="15618" width="35" customWidth="1"/>
    <col min="15619" max="15619" width="30" customWidth="1"/>
    <col min="15620" max="15620" width="25" customWidth="1"/>
    <col min="15621" max="15621" width="15" customWidth="1"/>
    <col min="15622" max="15622" width="10" customWidth="1"/>
    <col min="15623" max="15626" width="20" customWidth="1"/>
    <col min="15627" max="15627" width="30" customWidth="1"/>
    <col min="15873" max="15873" width="15" customWidth="1"/>
    <col min="15874" max="15874" width="35" customWidth="1"/>
    <col min="15875" max="15875" width="30" customWidth="1"/>
    <col min="15876" max="15876" width="25" customWidth="1"/>
    <col min="15877" max="15877" width="15" customWidth="1"/>
    <col min="15878" max="15878" width="10" customWidth="1"/>
    <col min="15879" max="15882" width="20" customWidth="1"/>
    <col min="15883" max="15883" width="30" customWidth="1"/>
    <col min="16129" max="16129" width="15" customWidth="1"/>
    <col min="16130" max="16130" width="35" customWidth="1"/>
    <col min="16131" max="16131" width="30" customWidth="1"/>
    <col min="16132" max="16132" width="25" customWidth="1"/>
    <col min="16133" max="16133" width="15" customWidth="1"/>
    <col min="16134" max="16134" width="10" customWidth="1"/>
    <col min="16135" max="16138" width="20" customWidth="1"/>
    <col min="16139" max="16139" width="30" customWidth="1"/>
  </cols>
  <sheetData>
    <row r="1" spans="1:11" x14ac:dyDescent="0.3">
      <c r="A1" s="1" t="s">
        <v>0</v>
      </c>
    </row>
    <row r="2" spans="1:11" x14ac:dyDescent="0.3">
      <c r="A2" s="1" t="s">
        <v>1</v>
      </c>
    </row>
    <row r="4" spans="1:11" ht="15" thickBot="1" x14ac:dyDescent="0.35">
      <c r="A4" s="1" t="s">
        <v>2</v>
      </c>
    </row>
    <row r="5" spans="1:11" ht="54" thickBot="1" x14ac:dyDescent="0.3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1:11" ht="40.200000000000003" x14ac:dyDescent="0.3">
      <c r="A6" s="1" t="s">
        <v>14</v>
      </c>
      <c r="B6" s="3" t="s">
        <v>15</v>
      </c>
      <c r="C6" s="3"/>
      <c r="D6" s="3" t="s">
        <v>16</v>
      </c>
      <c r="E6" s="4">
        <v>439.99</v>
      </c>
      <c r="F6" s="1" t="s">
        <v>17</v>
      </c>
      <c r="G6" s="5">
        <v>43641</v>
      </c>
      <c r="H6" s="6">
        <v>43617.125</v>
      </c>
      <c r="I6" s="1" t="s">
        <v>18</v>
      </c>
      <c r="J6" s="1" t="s">
        <v>19</v>
      </c>
      <c r="K6" s="7" t="str">
        <f>HYPERLINK("https://my.zakupki.prom.ua/cabinet/purchases/state_plan/view/8265779")</f>
        <v>https://my.zakupki.prom.ua/cabinet/purchases/state_plan/view/8265779</v>
      </c>
    </row>
    <row r="7" spans="1:11" ht="27" x14ac:dyDescent="0.3">
      <c r="A7" s="1" t="s">
        <v>20</v>
      </c>
      <c r="B7" s="3" t="s">
        <v>21</v>
      </c>
      <c r="C7" s="3"/>
      <c r="D7" s="3" t="s">
        <v>22</v>
      </c>
      <c r="E7" s="4">
        <v>1192.8599999999999</v>
      </c>
      <c r="F7" s="1" t="s">
        <v>17</v>
      </c>
      <c r="G7" s="5">
        <v>43637</v>
      </c>
      <c r="H7" s="6">
        <v>43617.125</v>
      </c>
      <c r="I7" s="1" t="s">
        <v>23</v>
      </c>
      <c r="J7" s="1" t="s">
        <v>24</v>
      </c>
      <c r="K7" s="7" t="str">
        <f>HYPERLINK("https://my.zakupki.prom.ua/cabinet/purchases/state_plan/view/8235952")</f>
        <v>https://my.zakupki.prom.ua/cabinet/purchases/state_plan/view/8235952</v>
      </c>
    </row>
    <row r="8" spans="1:11" ht="40.200000000000003" x14ac:dyDescent="0.3">
      <c r="A8" s="1" t="s">
        <v>25</v>
      </c>
      <c r="B8" s="3" t="s">
        <v>26</v>
      </c>
      <c r="C8" s="3"/>
      <c r="D8" s="3" t="s">
        <v>22</v>
      </c>
      <c r="E8" s="4">
        <v>5720</v>
      </c>
      <c r="F8" s="1" t="s">
        <v>17</v>
      </c>
      <c r="G8" s="5">
        <v>43620</v>
      </c>
      <c r="H8" s="6">
        <v>43617.125</v>
      </c>
      <c r="I8" s="1" t="s">
        <v>27</v>
      </c>
      <c r="J8" s="1" t="s">
        <v>28</v>
      </c>
      <c r="K8" s="7" t="str">
        <f>HYPERLINK("https://my.zakupki.prom.ua/cabinet/purchases/state_plan/view/8111426")</f>
        <v>https://my.zakupki.prom.ua/cabinet/purchases/state_plan/view/8111426</v>
      </c>
    </row>
    <row r="9" spans="1:11" ht="66.599999999999994" x14ac:dyDescent="0.3">
      <c r="A9" s="1" t="s">
        <v>29</v>
      </c>
      <c r="B9" s="3" t="s">
        <v>30</v>
      </c>
      <c r="C9" s="3"/>
      <c r="D9" s="3" t="s">
        <v>22</v>
      </c>
      <c r="E9" s="4">
        <v>420</v>
      </c>
      <c r="F9" s="1" t="s">
        <v>17</v>
      </c>
      <c r="G9" s="5">
        <v>43620</v>
      </c>
      <c r="H9" s="6">
        <v>43617.125</v>
      </c>
      <c r="I9" s="1" t="s">
        <v>31</v>
      </c>
      <c r="J9" s="1" t="s">
        <v>28</v>
      </c>
      <c r="K9" s="7" t="str">
        <f>HYPERLINK("https://my.zakupki.prom.ua/cabinet/purchases/state_plan/view/8111396")</f>
        <v>https://my.zakupki.prom.ua/cabinet/purchases/state_plan/view/8111396</v>
      </c>
    </row>
    <row r="10" spans="1:11" ht="53.4" x14ac:dyDescent="0.3">
      <c r="A10" s="1" t="s">
        <v>32</v>
      </c>
      <c r="B10" s="3" t="s">
        <v>33</v>
      </c>
      <c r="C10" s="3"/>
      <c r="D10" s="3" t="s">
        <v>22</v>
      </c>
      <c r="E10" s="4">
        <v>18</v>
      </c>
      <c r="F10" s="1" t="s">
        <v>17</v>
      </c>
      <c r="G10" s="5">
        <v>43620</v>
      </c>
      <c r="H10" s="6">
        <v>43617.125</v>
      </c>
      <c r="I10" s="1" t="s">
        <v>31</v>
      </c>
      <c r="J10" s="1" t="s">
        <v>28</v>
      </c>
      <c r="K10" s="7" t="str">
        <f>HYPERLINK("https://my.zakupki.prom.ua/cabinet/purchases/state_plan/view/8111256")</f>
        <v>https://my.zakupki.prom.ua/cabinet/purchases/state_plan/view/8111256</v>
      </c>
    </row>
    <row r="11" spans="1:11" ht="27" x14ac:dyDescent="0.3">
      <c r="A11" s="1" t="s">
        <v>34</v>
      </c>
      <c r="B11" s="3" t="s">
        <v>35</v>
      </c>
      <c r="C11" s="3"/>
      <c r="D11" s="3" t="s">
        <v>22</v>
      </c>
      <c r="E11" s="4">
        <v>13233.78</v>
      </c>
      <c r="F11" s="1" t="s">
        <v>17</v>
      </c>
      <c r="G11" s="5">
        <v>43615</v>
      </c>
      <c r="H11" s="6">
        <v>43586.125</v>
      </c>
      <c r="I11" s="1" t="s">
        <v>36</v>
      </c>
      <c r="J11" s="1" t="s">
        <v>24</v>
      </c>
      <c r="K11" s="7" t="str">
        <f>HYPERLINK("https://my.zakupki.prom.ua/cabinet/purchases/state_plan/view/8086495")</f>
        <v>https://my.zakupki.prom.ua/cabinet/purchases/state_plan/view/8086495</v>
      </c>
    </row>
    <row r="12" spans="1:11" ht="27" x14ac:dyDescent="0.3">
      <c r="A12" s="1" t="s">
        <v>37</v>
      </c>
      <c r="B12" s="3" t="s">
        <v>38</v>
      </c>
      <c r="C12" s="3"/>
      <c r="D12" s="3" t="s">
        <v>22</v>
      </c>
      <c r="E12" s="4">
        <v>242.65</v>
      </c>
      <c r="F12" s="1" t="s">
        <v>17</v>
      </c>
      <c r="G12" s="5">
        <v>43615</v>
      </c>
      <c r="H12" s="6">
        <v>43586.125</v>
      </c>
      <c r="I12" s="1" t="s">
        <v>39</v>
      </c>
      <c r="J12" s="1" t="s">
        <v>28</v>
      </c>
      <c r="K12" s="7" t="str">
        <f>HYPERLINK("https://my.zakupki.prom.ua/cabinet/purchases/state_plan/view/8086245")</f>
        <v>https://my.zakupki.prom.ua/cabinet/purchases/state_plan/view/8086245</v>
      </c>
    </row>
    <row r="13" spans="1:11" x14ac:dyDescent="0.3">
      <c r="A13" s="1" t="s">
        <v>40</v>
      </c>
      <c r="B13" s="3" t="s">
        <v>41</v>
      </c>
      <c r="C13" s="3" t="s">
        <v>42</v>
      </c>
      <c r="D13" s="3" t="s">
        <v>43</v>
      </c>
      <c r="E13" s="4">
        <v>90960</v>
      </c>
      <c r="F13" s="1" t="s">
        <v>17</v>
      </c>
      <c r="G13" s="5">
        <v>43609</v>
      </c>
      <c r="H13" s="6">
        <v>43586.125</v>
      </c>
      <c r="I13" s="1" t="s">
        <v>44</v>
      </c>
      <c r="J13" s="1" t="s">
        <v>24</v>
      </c>
      <c r="K13" s="7" t="str">
        <f>HYPERLINK("https://my.zakupki.prom.ua/cabinet/purchases/state_plan/view/8049492")</f>
        <v>https://my.zakupki.prom.ua/cabinet/purchases/state_plan/view/8049492</v>
      </c>
    </row>
    <row r="14" spans="1:11" ht="40.200000000000003" x14ac:dyDescent="0.3">
      <c r="A14" s="1" t="s">
        <v>45</v>
      </c>
      <c r="B14" s="3" t="s">
        <v>46</v>
      </c>
      <c r="C14" s="3"/>
      <c r="D14" s="3" t="s">
        <v>22</v>
      </c>
      <c r="E14" s="4">
        <v>1888.12</v>
      </c>
      <c r="F14" s="1" t="s">
        <v>17</v>
      </c>
      <c r="G14" s="5">
        <v>43607</v>
      </c>
      <c r="H14" s="6">
        <v>43586.125</v>
      </c>
      <c r="I14" s="1" t="s">
        <v>47</v>
      </c>
      <c r="J14" s="1" t="s">
        <v>28</v>
      </c>
      <c r="K14" s="7" t="str">
        <f>HYPERLINK("https://my.zakupki.prom.ua/cabinet/purchases/state_plan/view/8028152")</f>
        <v>https://my.zakupki.prom.ua/cabinet/purchases/state_plan/view/8028152</v>
      </c>
    </row>
    <row r="15" spans="1:11" ht="66.599999999999994" x14ac:dyDescent="0.3">
      <c r="A15" s="1" t="s">
        <v>48</v>
      </c>
      <c r="B15" s="3" t="s">
        <v>49</v>
      </c>
      <c r="C15" s="3"/>
      <c r="D15" s="3" t="s">
        <v>22</v>
      </c>
      <c r="E15" s="4">
        <v>5000</v>
      </c>
      <c r="F15" s="1" t="s">
        <v>17</v>
      </c>
      <c r="G15" s="5">
        <v>43607</v>
      </c>
      <c r="H15" s="6">
        <v>43586.125</v>
      </c>
      <c r="I15" s="1" t="s">
        <v>50</v>
      </c>
      <c r="J15" s="1" t="s">
        <v>28</v>
      </c>
      <c r="K15" s="7" t="str">
        <f>HYPERLINK("https://my.zakupki.prom.ua/cabinet/purchases/state_plan/view/8027882")</f>
        <v>https://my.zakupki.prom.ua/cabinet/purchases/state_plan/view/8027882</v>
      </c>
    </row>
    <row r="16" spans="1:11" ht="27" x14ac:dyDescent="0.3">
      <c r="A16" s="1" t="s">
        <v>51</v>
      </c>
      <c r="B16" s="3" t="s">
        <v>52</v>
      </c>
      <c r="C16" s="3"/>
      <c r="D16" s="3" t="s">
        <v>22</v>
      </c>
      <c r="E16" s="4">
        <v>648</v>
      </c>
      <c r="F16" s="1" t="s">
        <v>17</v>
      </c>
      <c r="G16" s="5">
        <v>43600</v>
      </c>
      <c r="H16" s="6">
        <v>43617.125</v>
      </c>
      <c r="I16" s="1" t="s">
        <v>36</v>
      </c>
      <c r="J16" s="1" t="s">
        <v>24</v>
      </c>
      <c r="K16" s="7" t="str">
        <f>HYPERLINK("https://my.zakupki.prom.ua/cabinet/purchases/state_plan/view/7973721")</f>
        <v>https://my.zakupki.prom.ua/cabinet/purchases/state_plan/view/7973721</v>
      </c>
    </row>
    <row r="17" spans="1:11" ht="27" x14ac:dyDescent="0.3">
      <c r="A17" s="1" t="s">
        <v>53</v>
      </c>
      <c r="B17" s="3" t="s">
        <v>54</v>
      </c>
      <c r="C17" s="3"/>
      <c r="D17" s="3" t="s">
        <v>22</v>
      </c>
      <c r="E17" s="4">
        <v>3094</v>
      </c>
      <c r="F17" s="1" t="s">
        <v>17</v>
      </c>
      <c r="G17" s="5">
        <v>43600</v>
      </c>
      <c r="H17" s="6">
        <v>43617.125</v>
      </c>
      <c r="I17" s="1" t="s">
        <v>36</v>
      </c>
      <c r="J17" s="1" t="s">
        <v>24</v>
      </c>
      <c r="K17" s="7" t="str">
        <f>HYPERLINK("https://my.zakupki.prom.ua/cabinet/purchases/state_plan/view/7972706")</f>
        <v>https://my.zakupki.prom.ua/cabinet/purchases/state_plan/view/7972706</v>
      </c>
    </row>
    <row r="18" spans="1:11" ht="27" x14ac:dyDescent="0.3">
      <c r="A18" s="1" t="s">
        <v>55</v>
      </c>
      <c r="B18" s="3" t="s">
        <v>56</v>
      </c>
      <c r="C18" s="3"/>
      <c r="D18" s="3" t="s">
        <v>22</v>
      </c>
      <c r="E18" s="4">
        <v>1000</v>
      </c>
      <c r="F18" s="1" t="s">
        <v>17</v>
      </c>
      <c r="G18" s="5">
        <v>43600</v>
      </c>
      <c r="H18" s="6">
        <v>43586.125</v>
      </c>
      <c r="I18" s="1" t="s">
        <v>57</v>
      </c>
      <c r="J18" s="1" t="s">
        <v>28</v>
      </c>
      <c r="K18" s="7" t="str">
        <f>HYPERLINK("https://my.zakupki.prom.ua/cabinet/purchases/state_plan/view/7971057")</f>
        <v>https://my.zakupki.prom.ua/cabinet/purchases/state_plan/view/7971057</v>
      </c>
    </row>
    <row r="19" spans="1:11" ht="40.200000000000003" x14ac:dyDescent="0.3">
      <c r="A19" s="1" t="s">
        <v>58</v>
      </c>
      <c r="B19" s="3" t="s">
        <v>59</v>
      </c>
      <c r="C19" s="3" t="s">
        <v>60</v>
      </c>
      <c r="D19" s="3" t="s">
        <v>16</v>
      </c>
      <c r="E19" s="4">
        <v>8523.19</v>
      </c>
      <c r="F19" s="1" t="s">
        <v>17</v>
      </c>
      <c r="G19" s="5">
        <v>43580</v>
      </c>
      <c r="H19" s="6">
        <v>43586.125</v>
      </c>
      <c r="I19" s="1" t="s">
        <v>59</v>
      </c>
      <c r="J19" s="1" t="s">
        <v>61</v>
      </c>
      <c r="K19" s="7" t="str">
        <f>HYPERLINK("https://my.zakupki.prom.ua/cabinet/purchases/state_plan/view/7870384")</f>
        <v>https://my.zakupki.prom.ua/cabinet/purchases/state_plan/view/7870384</v>
      </c>
    </row>
    <row r="20" spans="1:11" ht="40.200000000000003" x14ac:dyDescent="0.3">
      <c r="A20" s="1" t="s">
        <v>62</v>
      </c>
      <c r="B20" s="3" t="s">
        <v>63</v>
      </c>
      <c r="C20" s="3"/>
      <c r="D20" s="3" t="s">
        <v>22</v>
      </c>
      <c r="E20" s="4">
        <v>290</v>
      </c>
      <c r="F20" s="1" t="s">
        <v>17</v>
      </c>
      <c r="G20" s="5">
        <v>43580</v>
      </c>
      <c r="H20" s="6">
        <v>43466.083333333336</v>
      </c>
      <c r="I20" s="1" t="s">
        <v>64</v>
      </c>
      <c r="J20" s="1" t="s">
        <v>61</v>
      </c>
      <c r="K20" s="7" t="str">
        <f>HYPERLINK("https://my.zakupki.prom.ua/cabinet/purchases/state_plan/view/7866561")</f>
        <v>https://my.zakupki.prom.ua/cabinet/purchases/state_plan/view/7866561</v>
      </c>
    </row>
    <row r="21" spans="1:11" ht="27" x14ac:dyDescent="0.3">
      <c r="A21" s="1" t="s">
        <v>65</v>
      </c>
      <c r="B21" s="3" t="s">
        <v>66</v>
      </c>
      <c r="C21" s="3"/>
      <c r="D21" s="3" t="s">
        <v>22</v>
      </c>
      <c r="E21" s="4">
        <v>40.56</v>
      </c>
      <c r="F21" s="1" t="s">
        <v>17</v>
      </c>
      <c r="G21" s="5">
        <v>43577</v>
      </c>
      <c r="H21" s="6">
        <v>43556.125</v>
      </c>
      <c r="I21" s="1" t="s">
        <v>66</v>
      </c>
      <c r="J21" s="1" t="s">
        <v>24</v>
      </c>
      <c r="K21" s="7" t="str">
        <f>HYPERLINK("https://my.zakupki.prom.ua/cabinet/purchases/state_plan/view/7842948")</f>
        <v>https://my.zakupki.prom.ua/cabinet/purchases/state_plan/view/7842948</v>
      </c>
    </row>
    <row r="22" spans="1:11" ht="27" x14ac:dyDescent="0.3">
      <c r="A22" s="1" t="s">
        <v>67</v>
      </c>
      <c r="B22" s="3" t="s">
        <v>68</v>
      </c>
      <c r="C22" s="3"/>
      <c r="D22" s="3" t="s">
        <v>22</v>
      </c>
      <c r="E22" s="4">
        <v>606.12</v>
      </c>
      <c r="F22" s="1" t="s">
        <v>17</v>
      </c>
      <c r="G22" s="5">
        <v>43577</v>
      </c>
      <c r="H22" s="6">
        <v>43556.125</v>
      </c>
      <c r="I22" s="1" t="s">
        <v>68</v>
      </c>
      <c r="J22" s="1" t="s">
        <v>24</v>
      </c>
      <c r="K22" s="7" t="str">
        <f>HYPERLINK("https://my.zakupki.prom.ua/cabinet/purchases/state_plan/view/7842911")</f>
        <v>https://my.zakupki.prom.ua/cabinet/purchases/state_plan/view/7842911</v>
      </c>
    </row>
    <row r="23" spans="1:11" ht="27" x14ac:dyDescent="0.3">
      <c r="A23" s="1" t="s">
        <v>69</v>
      </c>
      <c r="B23" s="3" t="s">
        <v>70</v>
      </c>
      <c r="C23" s="3"/>
      <c r="D23" s="3" t="s">
        <v>22</v>
      </c>
      <c r="E23" s="4">
        <v>1210.01</v>
      </c>
      <c r="F23" s="1" t="s">
        <v>17</v>
      </c>
      <c r="G23" s="5">
        <v>43577</v>
      </c>
      <c r="H23" s="6">
        <v>43556.125</v>
      </c>
      <c r="I23" s="1" t="s">
        <v>71</v>
      </c>
      <c r="J23" s="1" t="s">
        <v>28</v>
      </c>
      <c r="K23" s="7" t="str">
        <f>HYPERLINK("https://my.zakupki.prom.ua/cabinet/purchases/state_plan/view/7838652")</f>
        <v>https://my.zakupki.prom.ua/cabinet/purchases/state_plan/view/7838652</v>
      </c>
    </row>
    <row r="24" spans="1:11" ht="27" x14ac:dyDescent="0.3">
      <c r="A24" s="1" t="s">
        <v>72</v>
      </c>
      <c r="B24" s="3" t="s">
        <v>73</v>
      </c>
      <c r="C24" s="3"/>
      <c r="D24" s="3" t="s">
        <v>22</v>
      </c>
      <c r="E24" s="4">
        <v>1200</v>
      </c>
      <c r="F24" s="1" t="s">
        <v>17</v>
      </c>
      <c r="G24" s="5">
        <v>43570</v>
      </c>
      <c r="H24" s="6">
        <v>43556.125</v>
      </c>
      <c r="I24" s="1" t="s">
        <v>74</v>
      </c>
      <c r="J24" s="1" t="s">
        <v>28</v>
      </c>
      <c r="K24" s="7" t="str">
        <f>HYPERLINK("https://my.zakupki.prom.ua/cabinet/purchases/state_plan/view/7782335")</f>
        <v>https://my.zakupki.prom.ua/cabinet/purchases/state_plan/view/7782335</v>
      </c>
    </row>
    <row r="25" spans="1:11" ht="40.200000000000003" x14ac:dyDescent="0.3">
      <c r="A25" s="1" t="s">
        <v>75</v>
      </c>
      <c r="B25" s="3" t="s">
        <v>76</v>
      </c>
      <c r="C25" s="3"/>
      <c r="D25" s="3" t="s">
        <v>22</v>
      </c>
      <c r="E25" s="4">
        <v>4000</v>
      </c>
      <c r="F25" s="1" t="s">
        <v>17</v>
      </c>
      <c r="G25" s="5">
        <v>43563</v>
      </c>
      <c r="H25" s="6">
        <v>43556.125</v>
      </c>
      <c r="I25" s="1" t="s">
        <v>77</v>
      </c>
      <c r="J25" s="1" t="s">
        <v>28</v>
      </c>
      <c r="K25" s="7" t="str">
        <f>HYPERLINK("https://my.zakupki.prom.ua/cabinet/purchases/state_plan/view/7729105")</f>
        <v>https://my.zakupki.prom.ua/cabinet/purchases/state_plan/view/7729105</v>
      </c>
    </row>
    <row r="26" spans="1:11" ht="40.200000000000003" x14ac:dyDescent="0.3">
      <c r="A26" s="1" t="s">
        <v>78</v>
      </c>
      <c r="B26" s="3" t="s">
        <v>79</v>
      </c>
      <c r="C26" s="3"/>
      <c r="D26" s="3" t="s">
        <v>22</v>
      </c>
      <c r="E26" s="4">
        <v>676</v>
      </c>
      <c r="F26" s="1" t="s">
        <v>17</v>
      </c>
      <c r="G26" s="5">
        <v>43558</v>
      </c>
      <c r="H26" s="6">
        <v>43556.125</v>
      </c>
      <c r="I26" s="1" t="s">
        <v>80</v>
      </c>
      <c r="J26" s="1" t="s">
        <v>28</v>
      </c>
      <c r="K26" s="7" t="str">
        <f>HYPERLINK("https://my.zakupki.prom.ua/cabinet/purchases/state_plan/view/7697829")</f>
        <v>https://my.zakupki.prom.ua/cabinet/purchases/state_plan/view/7697829</v>
      </c>
    </row>
    <row r="27" spans="1:11" ht="27" x14ac:dyDescent="0.3">
      <c r="A27" s="1" t="s">
        <v>81</v>
      </c>
      <c r="B27" s="3" t="s">
        <v>82</v>
      </c>
      <c r="C27" s="3"/>
      <c r="D27" s="3" t="s">
        <v>22</v>
      </c>
      <c r="E27" s="4">
        <v>800</v>
      </c>
      <c r="F27" s="1" t="s">
        <v>17</v>
      </c>
      <c r="G27" s="5">
        <v>43551</v>
      </c>
      <c r="H27" s="6">
        <v>43556.125</v>
      </c>
      <c r="I27" s="1" t="s">
        <v>83</v>
      </c>
      <c r="J27" s="1" t="s">
        <v>24</v>
      </c>
      <c r="K27" s="7" t="str">
        <f>HYPERLINK("https://my.zakupki.prom.ua/cabinet/purchases/state_plan/view/7639734")</f>
        <v>https://my.zakupki.prom.ua/cabinet/purchases/state_plan/view/7639734</v>
      </c>
    </row>
    <row r="28" spans="1:11" ht="27" x14ac:dyDescent="0.3">
      <c r="A28" s="1" t="s">
        <v>84</v>
      </c>
      <c r="B28" s="3" t="s">
        <v>85</v>
      </c>
      <c r="C28" s="3"/>
      <c r="D28" s="3" t="s">
        <v>22</v>
      </c>
      <c r="E28" s="4">
        <v>766.2</v>
      </c>
      <c r="F28" s="1" t="s">
        <v>17</v>
      </c>
      <c r="G28" s="5">
        <v>43549</v>
      </c>
      <c r="H28" s="6">
        <v>43466.083333333336</v>
      </c>
      <c r="I28" s="1" t="s">
        <v>64</v>
      </c>
      <c r="J28" s="1" t="s">
        <v>61</v>
      </c>
      <c r="K28" s="7" t="str">
        <f>HYPERLINK("https://my.zakupki.prom.ua/cabinet/purchases/state_plan/view/7624990")</f>
        <v>https://my.zakupki.prom.ua/cabinet/purchases/state_plan/view/7624990</v>
      </c>
    </row>
    <row r="29" spans="1:11" ht="53.4" x14ac:dyDescent="0.3">
      <c r="A29" s="1" t="s">
        <v>86</v>
      </c>
      <c r="B29" s="3" t="s">
        <v>87</v>
      </c>
      <c r="C29" s="3"/>
      <c r="D29" s="3" t="s">
        <v>22</v>
      </c>
      <c r="E29" s="4">
        <v>1480</v>
      </c>
      <c r="F29" s="1" t="s">
        <v>17</v>
      </c>
      <c r="G29" s="5">
        <v>43543</v>
      </c>
      <c r="H29" s="6">
        <v>43525.083333333336</v>
      </c>
      <c r="I29" s="1" t="s">
        <v>88</v>
      </c>
      <c r="J29" s="1" t="s">
        <v>28</v>
      </c>
      <c r="K29" s="7" t="str">
        <f>HYPERLINK("https://my.zakupki.prom.ua/cabinet/purchases/state_plan/view/7575596")</f>
        <v>https://my.zakupki.prom.ua/cabinet/purchases/state_plan/view/7575596</v>
      </c>
    </row>
    <row r="30" spans="1:11" x14ac:dyDescent="0.3">
      <c r="A30" s="1" t="s">
        <v>89</v>
      </c>
      <c r="B30" s="3" t="s">
        <v>90</v>
      </c>
      <c r="C30" s="3"/>
      <c r="D30" s="3" t="s">
        <v>43</v>
      </c>
      <c r="E30" s="4">
        <v>17000</v>
      </c>
      <c r="F30" s="1" t="s">
        <v>17</v>
      </c>
      <c r="G30" s="5">
        <v>43537</v>
      </c>
      <c r="H30" s="6">
        <v>43525.083333333336</v>
      </c>
      <c r="I30" s="1" t="s">
        <v>91</v>
      </c>
      <c r="J30" s="1" t="s">
        <v>24</v>
      </c>
      <c r="K30" s="7" t="str">
        <f>HYPERLINK("https://my.zakupki.prom.ua/cabinet/purchases/state_plan/view/7514129")</f>
        <v>https://my.zakupki.prom.ua/cabinet/purchases/state_plan/view/7514129</v>
      </c>
    </row>
    <row r="31" spans="1:11" x14ac:dyDescent="0.3">
      <c r="A31" s="1" t="s">
        <v>92</v>
      </c>
      <c r="B31" s="3" t="s">
        <v>93</v>
      </c>
      <c r="C31" s="3"/>
      <c r="D31" s="3" t="s">
        <v>43</v>
      </c>
      <c r="E31" s="4">
        <v>210000</v>
      </c>
      <c r="F31" s="1" t="s">
        <v>17</v>
      </c>
      <c r="G31" s="5">
        <v>43536</v>
      </c>
      <c r="H31" s="6">
        <v>43525.083333333336</v>
      </c>
      <c r="I31" s="1" t="s">
        <v>91</v>
      </c>
      <c r="J31" s="1" t="s">
        <v>24</v>
      </c>
      <c r="K31" s="7" t="str">
        <f>HYPERLINK("https://my.zakupki.prom.ua/cabinet/purchases/state_plan/view/7501852")</f>
        <v>https://my.zakupki.prom.ua/cabinet/purchases/state_plan/view/7501852</v>
      </c>
    </row>
    <row r="32" spans="1:11" ht="27" x14ac:dyDescent="0.3">
      <c r="A32" s="1" t="s">
        <v>94</v>
      </c>
      <c r="B32" s="3" t="s">
        <v>95</v>
      </c>
      <c r="C32" s="3"/>
      <c r="D32" s="3" t="s">
        <v>22</v>
      </c>
      <c r="E32" s="4">
        <v>1133.2</v>
      </c>
      <c r="F32" s="1" t="s">
        <v>17</v>
      </c>
      <c r="G32" s="5">
        <v>43522</v>
      </c>
      <c r="H32" s="6">
        <v>43497.083333333336</v>
      </c>
      <c r="I32" s="1" t="s">
        <v>96</v>
      </c>
      <c r="J32" s="1" t="s">
        <v>28</v>
      </c>
      <c r="K32" s="7" t="str">
        <f>HYPERLINK("https://my.zakupki.prom.ua/cabinet/purchases/state_plan/view/7398879")</f>
        <v>https://my.zakupki.prom.ua/cabinet/purchases/state_plan/view/7398879</v>
      </c>
    </row>
    <row r="33" spans="1:11" ht="79.8" x14ac:dyDescent="0.3">
      <c r="A33" s="1" t="s">
        <v>97</v>
      </c>
      <c r="B33" s="3" t="s">
        <v>98</v>
      </c>
      <c r="C33" s="3"/>
      <c r="D33" s="3" t="s">
        <v>22</v>
      </c>
      <c r="E33" s="4">
        <v>4680</v>
      </c>
      <c r="F33" s="1" t="s">
        <v>17</v>
      </c>
      <c r="G33" s="5">
        <v>43522</v>
      </c>
      <c r="H33" s="6">
        <v>43466.083333333336</v>
      </c>
      <c r="I33" s="1" t="s">
        <v>99</v>
      </c>
      <c r="J33" s="1" t="s">
        <v>28</v>
      </c>
      <c r="K33" s="7" t="str">
        <f>HYPERLINK("https://my.zakupki.prom.ua/cabinet/purchases/state_plan/view/7398758")</f>
        <v>https://my.zakupki.prom.ua/cabinet/purchases/state_plan/view/7398758</v>
      </c>
    </row>
    <row r="34" spans="1:11" ht="27" x14ac:dyDescent="0.3">
      <c r="A34" s="1" t="s">
        <v>100</v>
      </c>
      <c r="B34" s="3" t="s">
        <v>101</v>
      </c>
      <c r="C34" s="3"/>
      <c r="D34" s="3" t="s">
        <v>22</v>
      </c>
      <c r="E34" s="4">
        <v>450</v>
      </c>
      <c r="F34" s="1" t="s">
        <v>17</v>
      </c>
      <c r="G34" s="5">
        <v>43521</v>
      </c>
      <c r="H34" s="6">
        <v>43497.083333333336</v>
      </c>
      <c r="I34" s="1" t="s">
        <v>102</v>
      </c>
      <c r="J34" s="1" t="s">
        <v>24</v>
      </c>
      <c r="K34" s="7" t="str">
        <f>HYPERLINK("https://my.zakupki.prom.ua/cabinet/purchases/state_plan/view/7387281")</f>
        <v>https://my.zakupki.prom.ua/cabinet/purchases/state_plan/view/7387281</v>
      </c>
    </row>
    <row r="35" spans="1:11" ht="53.4" x14ac:dyDescent="0.3">
      <c r="A35" s="1" t="s">
        <v>103</v>
      </c>
      <c r="B35" s="3" t="s">
        <v>104</v>
      </c>
      <c r="C35" s="3"/>
      <c r="D35" s="3" t="s">
        <v>22</v>
      </c>
      <c r="E35" s="4">
        <v>3972</v>
      </c>
      <c r="F35" s="1" t="s">
        <v>17</v>
      </c>
      <c r="G35" s="5">
        <v>43521</v>
      </c>
      <c r="H35" s="6">
        <v>43466.083333333336</v>
      </c>
      <c r="I35" s="1" t="s">
        <v>47</v>
      </c>
      <c r="J35" s="1" t="s">
        <v>28</v>
      </c>
      <c r="K35" s="7" t="str">
        <f>HYPERLINK("https://my.zakupki.prom.ua/cabinet/purchases/state_plan/view/7387276")</f>
        <v>https://my.zakupki.prom.ua/cabinet/purchases/state_plan/view/7387276</v>
      </c>
    </row>
    <row r="36" spans="1:11" x14ac:dyDescent="0.3">
      <c r="A36" s="1" t="s">
        <v>105</v>
      </c>
      <c r="B36" s="3" t="s">
        <v>106</v>
      </c>
      <c r="C36" s="3"/>
      <c r="D36" s="3" t="s">
        <v>43</v>
      </c>
      <c r="E36" s="4">
        <v>220000</v>
      </c>
      <c r="F36" s="1" t="s">
        <v>17</v>
      </c>
      <c r="G36" s="5">
        <v>43521</v>
      </c>
      <c r="H36" s="6">
        <v>43497.083333333336</v>
      </c>
      <c r="I36" s="1" t="s">
        <v>44</v>
      </c>
      <c r="J36" s="1" t="s">
        <v>24</v>
      </c>
      <c r="K36" s="7" t="str">
        <f>HYPERLINK("https://my.zakupki.prom.ua/cabinet/purchases/state_plan/view/7385094")</f>
        <v>https://my.zakupki.prom.ua/cabinet/purchases/state_plan/view/7385094</v>
      </c>
    </row>
    <row r="37" spans="1:11" ht="27" x14ac:dyDescent="0.3">
      <c r="A37" s="1" t="s">
        <v>107</v>
      </c>
      <c r="B37" s="3" t="s">
        <v>108</v>
      </c>
      <c r="C37" s="3"/>
      <c r="D37" s="3" t="s">
        <v>22</v>
      </c>
      <c r="E37" s="4">
        <v>19632.8</v>
      </c>
      <c r="F37" s="1" t="s">
        <v>17</v>
      </c>
      <c r="G37" s="5">
        <v>43509</v>
      </c>
      <c r="H37" s="6">
        <v>43497.083333333336</v>
      </c>
      <c r="I37" s="1" t="s">
        <v>109</v>
      </c>
      <c r="J37" s="1" t="s">
        <v>28</v>
      </c>
      <c r="K37" s="7" t="str">
        <f>HYPERLINK("https://my.zakupki.prom.ua/cabinet/purchases/state_plan/view/7265016")</f>
        <v>https://my.zakupki.prom.ua/cabinet/purchases/state_plan/view/7265016</v>
      </c>
    </row>
    <row r="38" spans="1:11" ht="66.599999999999994" x14ac:dyDescent="0.3">
      <c r="A38" s="1" t="s">
        <v>110</v>
      </c>
      <c r="B38" s="3" t="s">
        <v>111</v>
      </c>
      <c r="C38" s="3"/>
      <c r="D38" s="3" t="s">
        <v>22</v>
      </c>
      <c r="E38" s="4">
        <v>18000</v>
      </c>
      <c r="F38" s="1" t="s">
        <v>17</v>
      </c>
      <c r="G38" s="5">
        <v>43509</v>
      </c>
      <c r="H38" s="6">
        <v>43466.083333333336</v>
      </c>
      <c r="I38" s="1" t="s">
        <v>112</v>
      </c>
      <c r="J38" s="1" t="s">
        <v>28</v>
      </c>
      <c r="K38" s="7" t="str">
        <f>HYPERLINK("https://my.zakupki.prom.ua/cabinet/purchases/state_plan/view/7264771")</f>
        <v>https://my.zakupki.prom.ua/cabinet/purchases/state_plan/view/7264771</v>
      </c>
    </row>
    <row r="39" spans="1:11" ht="27" x14ac:dyDescent="0.3">
      <c r="A39" s="1" t="s">
        <v>113</v>
      </c>
      <c r="B39" s="3" t="s">
        <v>101</v>
      </c>
      <c r="C39" s="3"/>
      <c r="D39" s="3" t="s">
        <v>22</v>
      </c>
      <c r="E39" s="4">
        <v>7948</v>
      </c>
      <c r="F39" s="1" t="s">
        <v>17</v>
      </c>
      <c r="G39" s="5">
        <v>43508</v>
      </c>
      <c r="H39" s="6">
        <v>43497.083333333336</v>
      </c>
      <c r="I39" s="1" t="s">
        <v>102</v>
      </c>
      <c r="J39" s="1" t="s">
        <v>24</v>
      </c>
      <c r="K39" s="7" t="str">
        <f>HYPERLINK("https://my.zakupki.prom.ua/cabinet/purchases/state_plan/view/7250036")</f>
        <v>https://my.zakupki.prom.ua/cabinet/purchases/state_plan/view/7250036</v>
      </c>
    </row>
    <row r="40" spans="1:11" ht="79.8" x14ac:dyDescent="0.3">
      <c r="A40" s="1" t="s">
        <v>114</v>
      </c>
      <c r="B40" s="3" t="s">
        <v>115</v>
      </c>
      <c r="C40" s="3"/>
      <c r="D40" s="3" t="s">
        <v>22</v>
      </c>
      <c r="E40" s="4">
        <v>120240</v>
      </c>
      <c r="F40" s="1" t="s">
        <v>17</v>
      </c>
      <c r="G40" s="5">
        <v>43497</v>
      </c>
      <c r="H40" s="6">
        <v>43466.083333333336</v>
      </c>
      <c r="I40" s="1" t="s">
        <v>116</v>
      </c>
      <c r="J40" s="1" t="s">
        <v>28</v>
      </c>
      <c r="K40" s="7" t="str">
        <f>HYPERLINK("https://my.zakupki.prom.ua/cabinet/purchases/state_plan/view/7104967")</f>
        <v>https://my.zakupki.prom.ua/cabinet/purchases/state_plan/view/7104967</v>
      </c>
    </row>
    <row r="41" spans="1:11" ht="106.2" x14ac:dyDescent="0.3">
      <c r="A41" s="1" t="s">
        <v>117</v>
      </c>
      <c r="B41" s="3" t="s">
        <v>118</v>
      </c>
      <c r="C41" s="3"/>
      <c r="D41" s="3" t="s">
        <v>22</v>
      </c>
      <c r="E41" s="4">
        <v>21165.75</v>
      </c>
      <c r="F41" s="1" t="s">
        <v>17</v>
      </c>
      <c r="G41" s="5">
        <v>43496</v>
      </c>
      <c r="H41" s="6">
        <v>43466.083333333336</v>
      </c>
      <c r="I41" s="1" t="s">
        <v>112</v>
      </c>
      <c r="J41" s="1" t="s">
        <v>28</v>
      </c>
      <c r="K41" s="7" t="str">
        <f>HYPERLINK("https://my.zakupki.prom.ua/cabinet/purchases/state_plan/view/7091373")</f>
        <v>https://my.zakupki.prom.ua/cabinet/purchases/state_plan/view/7091373</v>
      </c>
    </row>
    <row r="42" spans="1:11" x14ac:dyDescent="0.3">
      <c r="A42" s="1" t="s">
        <v>119</v>
      </c>
      <c r="B42" s="3" t="s">
        <v>41</v>
      </c>
      <c r="C42" s="3"/>
      <c r="D42" s="3" t="s">
        <v>43</v>
      </c>
      <c r="E42" s="4">
        <v>90000</v>
      </c>
      <c r="F42" s="1" t="s">
        <v>17</v>
      </c>
      <c r="G42" s="5">
        <v>43495</v>
      </c>
      <c r="H42" s="6">
        <v>43466.083333333336</v>
      </c>
      <c r="I42" s="1" t="s">
        <v>44</v>
      </c>
      <c r="J42" s="1" t="s">
        <v>24</v>
      </c>
      <c r="K42" s="7" t="str">
        <f>HYPERLINK("https://my.zakupki.prom.ua/cabinet/purchases/state_plan/view/7051132")</f>
        <v>https://my.zakupki.prom.ua/cabinet/purchases/state_plan/view/7051132</v>
      </c>
    </row>
    <row r="43" spans="1:11" ht="40.200000000000003" x14ac:dyDescent="0.3">
      <c r="A43" s="1" t="s">
        <v>120</v>
      </c>
      <c r="B43" s="3" t="s">
        <v>121</v>
      </c>
      <c r="C43" s="3"/>
      <c r="D43" s="3" t="s">
        <v>22</v>
      </c>
      <c r="E43" s="4">
        <v>200</v>
      </c>
      <c r="F43" s="1" t="s">
        <v>17</v>
      </c>
      <c r="G43" s="5">
        <v>43493</v>
      </c>
      <c r="H43" s="6">
        <v>43466.083333333336</v>
      </c>
      <c r="I43" s="1" t="s">
        <v>122</v>
      </c>
      <c r="J43" s="1" t="s">
        <v>28</v>
      </c>
      <c r="K43" s="7" t="str">
        <f>HYPERLINK("https://my.zakupki.prom.ua/cabinet/purchases/state_plan/view/7003178")</f>
        <v>https://my.zakupki.prom.ua/cabinet/purchases/state_plan/view/7003178</v>
      </c>
    </row>
    <row r="44" spans="1:11" ht="27" x14ac:dyDescent="0.3">
      <c r="A44" s="1" t="s">
        <v>123</v>
      </c>
      <c r="B44" s="3" t="s">
        <v>124</v>
      </c>
      <c r="C44" s="3"/>
      <c r="D44" s="3" t="s">
        <v>22</v>
      </c>
      <c r="E44" s="4">
        <v>3000</v>
      </c>
      <c r="F44" s="1" t="s">
        <v>17</v>
      </c>
      <c r="G44" s="5">
        <v>43490</v>
      </c>
      <c r="H44" s="6">
        <v>43497.083333333336</v>
      </c>
      <c r="I44" s="1" t="s">
        <v>125</v>
      </c>
      <c r="J44" s="1" t="s">
        <v>28</v>
      </c>
      <c r="K44" s="7" t="str">
        <f>HYPERLINK("https://my.zakupki.prom.ua/cabinet/purchases/state_plan/view/6963057")</f>
        <v>https://my.zakupki.prom.ua/cabinet/purchases/state_plan/view/6963057</v>
      </c>
    </row>
    <row r="45" spans="1:11" ht="27" x14ac:dyDescent="0.3">
      <c r="A45" s="1" t="s">
        <v>126</v>
      </c>
      <c r="B45" s="3" t="s">
        <v>127</v>
      </c>
      <c r="C45" s="3"/>
      <c r="D45" s="3" t="s">
        <v>22</v>
      </c>
      <c r="E45" s="4">
        <v>100</v>
      </c>
      <c r="F45" s="1" t="s">
        <v>17</v>
      </c>
      <c r="G45" s="5">
        <v>43489</v>
      </c>
      <c r="H45" s="6">
        <v>43466.083333333336</v>
      </c>
      <c r="I45" s="1" t="s">
        <v>127</v>
      </c>
      <c r="J45" s="1" t="s">
        <v>28</v>
      </c>
      <c r="K45" s="7" t="str">
        <f>HYPERLINK("https://my.zakupki.prom.ua/cabinet/purchases/state_plan/view/6941101")</f>
        <v>https://my.zakupki.prom.ua/cabinet/purchases/state_plan/view/6941101</v>
      </c>
    </row>
    <row r="46" spans="1:11" ht="40.200000000000003" x14ac:dyDescent="0.3">
      <c r="A46" s="1" t="s">
        <v>128</v>
      </c>
      <c r="B46" s="3" t="s">
        <v>129</v>
      </c>
      <c r="C46" s="3"/>
      <c r="D46" s="3" t="s">
        <v>22</v>
      </c>
      <c r="E46" s="4">
        <v>17719.080000000002</v>
      </c>
      <c r="F46" s="1" t="s">
        <v>17</v>
      </c>
      <c r="G46" s="5">
        <v>43489</v>
      </c>
      <c r="H46" s="6">
        <v>43466.083333333336</v>
      </c>
      <c r="I46" s="1" t="s">
        <v>130</v>
      </c>
      <c r="J46" s="1" t="s">
        <v>28</v>
      </c>
      <c r="K46" s="7" t="str">
        <f>HYPERLINK("https://my.zakupki.prom.ua/cabinet/purchases/state_plan/view/6941032")</f>
        <v>https://my.zakupki.prom.ua/cabinet/purchases/state_plan/view/6941032</v>
      </c>
    </row>
    <row r="47" spans="1:11" ht="27" x14ac:dyDescent="0.3">
      <c r="A47" s="1" t="s">
        <v>131</v>
      </c>
      <c r="B47" s="3" t="s">
        <v>132</v>
      </c>
      <c r="C47" s="3"/>
      <c r="D47" s="3" t="s">
        <v>22</v>
      </c>
      <c r="E47" s="4">
        <v>720</v>
      </c>
      <c r="F47" s="1" t="s">
        <v>17</v>
      </c>
      <c r="G47" s="5">
        <v>43489</v>
      </c>
      <c r="H47" s="6">
        <v>43466.083333333336</v>
      </c>
      <c r="I47" s="1" t="s">
        <v>133</v>
      </c>
      <c r="J47" s="1" t="s">
        <v>28</v>
      </c>
      <c r="K47" s="7" t="str">
        <f>HYPERLINK("https://my.zakupki.prom.ua/cabinet/purchases/state_plan/view/6940453")</f>
        <v>https://my.zakupki.prom.ua/cabinet/purchases/state_plan/view/6940453</v>
      </c>
    </row>
    <row r="48" spans="1:11" ht="27" x14ac:dyDescent="0.3">
      <c r="A48" s="1" t="s">
        <v>134</v>
      </c>
      <c r="B48" s="3" t="s">
        <v>135</v>
      </c>
      <c r="C48" s="3"/>
      <c r="D48" s="3" t="s">
        <v>22</v>
      </c>
      <c r="E48" s="4">
        <v>12000</v>
      </c>
      <c r="F48" s="1" t="s">
        <v>17</v>
      </c>
      <c r="G48" s="5">
        <v>43489</v>
      </c>
      <c r="H48" s="6">
        <v>43466.083333333336</v>
      </c>
      <c r="I48" s="1" t="s">
        <v>133</v>
      </c>
      <c r="J48" s="1" t="s">
        <v>28</v>
      </c>
      <c r="K48" s="7" t="str">
        <f>HYPERLINK("https://my.zakupki.prom.ua/cabinet/purchases/state_plan/view/6940180")</f>
        <v>https://my.zakupki.prom.ua/cabinet/purchases/state_plan/view/6940180</v>
      </c>
    </row>
    <row r="49" spans="1:11" ht="40.200000000000003" x14ac:dyDescent="0.3">
      <c r="A49" s="1" t="s">
        <v>136</v>
      </c>
      <c r="B49" s="3" t="s">
        <v>137</v>
      </c>
      <c r="C49" s="3"/>
      <c r="D49" s="3" t="s">
        <v>22</v>
      </c>
      <c r="E49" s="4">
        <v>7000</v>
      </c>
      <c r="F49" s="1" t="s">
        <v>17</v>
      </c>
      <c r="G49" s="5">
        <v>43489</v>
      </c>
      <c r="H49" s="6">
        <v>43678.125</v>
      </c>
      <c r="I49" s="1" t="s">
        <v>138</v>
      </c>
      <c r="J49" s="1" t="s">
        <v>139</v>
      </c>
      <c r="K49" s="7" t="str">
        <f>HYPERLINK("https://my.zakupki.prom.ua/cabinet/purchases/state_plan/view/6939696")</f>
        <v>https://my.zakupki.prom.ua/cabinet/purchases/state_plan/view/6939696</v>
      </c>
    </row>
    <row r="50" spans="1:11" ht="27" x14ac:dyDescent="0.3">
      <c r="A50" s="1" t="s">
        <v>140</v>
      </c>
      <c r="B50" s="3" t="s">
        <v>39</v>
      </c>
      <c r="C50" s="3"/>
      <c r="D50" s="3" t="s">
        <v>22</v>
      </c>
      <c r="E50" s="4">
        <v>16000</v>
      </c>
      <c r="F50" s="1" t="s">
        <v>17</v>
      </c>
      <c r="G50" s="5">
        <v>43489</v>
      </c>
      <c r="H50" s="6">
        <v>43466.083333333336</v>
      </c>
      <c r="I50" s="1" t="s">
        <v>39</v>
      </c>
      <c r="J50" s="1" t="s">
        <v>28</v>
      </c>
      <c r="K50" s="7" t="str">
        <f>HYPERLINK("https://my.zakupki.prom.ua/cabinet/purchases/state_plan/view/6939276")</f>
        <v>https://my.zakupki.prom.ua/cabinet/purchases/state_plan/view/6939276</v>
      </c>
    </row>
    <row r="51" spans="1:11" ht="27" x14ac:dyDescent="0.3">
      <c r="A51" s="1" t="s">
        <v>141</v>
      </c>
      <c r="B51" s="3" t="s">
        <v>142</v>
      </c>
      <c r="C51" s="3"/>
      <c r="D51" s="3" t="s">
        <v>22</v>
      </c>
      <c r="E51" s="4">
        <v>25000</v>
      </c>
      <c r="F51" s="1" t="s">
        <v>17</v>
      </c>
      <c r="G51" s="5">
        <v>43489</v>
      </c>
      <c r="H51" s="6">
        <v>43466.083333333336</v>
      </c>
      <c r="I51" s="1" t="s">
        <v>143</v>
      </c>
      <c r="J51" s="1" t="s">
        <v>28</v>
      </c>
      <c r="K51" s="7" t="str">
        <f>HYPERLINK("https://my.zakupki.prom.ua/cabinet/purchases/state_plan/view/6938686")</f>
        <v>https://my.zakupki.prom.ua/cabinet/purchases/state_plan/view/6938686</v>
      </c>
    </row>
    <row r="52" spans="1:11" ht="40.200000000000003" x14ac:dyDescent="0.3">
      <c r="A52" s="1" t="s">
        <v>144</v>
      </c>
      <c r="B52" s="3" t="s">
        <v>145</v>
      </c>
      <c r="C52" s="3"/>
      <c r="D52" s="3" t="s">
        <v>22</v>
      </c>
      <c r="E52" s="4">
        <v>7200</v>
      </c>
      <c r="F52" s="1" t="s">
        <v>17</v>
      </c>
      <c r="G52" s="5">
        <v>43489</v>
      </c>
      <c r="H52" s="6">
        <v>43466.083333333336</v>
      </c>
      <c r="I52" s="1" t="s">
        <v>47</v>
      </c>
      <c r="J52" s="1" t="s">
        <v>28</v>
      </c>
      <c r="K52" s="7" t="str">
        <f>HYPERLINK("https://my.zakupki.prom.ua/cabinet/purchases/state_plan/view/6938529")</f>
        <v>https://my.zakupki.prom.ua/cabinet/purchases/state_plan/view/6938529</v>
      </c>
    </row>
    <row r="53" spans="1:11" ht="27" x14ac:dyDescent="0.3">
      <c r="A53" s="1" t="s">
        <v>146</v>
      </c>
      <c r="B53" s="3" t="s">
        <v>147</v>
      </c>
      <c r="C53" s="3"/>
      <c r="D53" s="3" t="s">
        <v>22</v>
      </c>
      <c r="E53" s="4">
        <v>100000</v>
      </c>
      <c r="F53" s="1" t="s">
        <v>17</v>
      </c>
      <c r="G53" s="5">
        <v>43489</v>
      </c>
      <c r="H53" s="6">
        <v>43525.083333333336</v>
      </c>
      <c r="I53" s="1" t="s">
        <v>147</v>
      </c>
      <c r="J53" s="1" t="s">
        <v>24</v>
      </c>
      <c r="K53" s="7" t="str">
        <f>HYPERLINK("https://my.zakupki.prom.ua/cabinet/purchases/state_plan/view/6937819")</f>
        <v>https://my.zakupki.prom.ua/cabinet/purchases/state_plan/view/6937819</v>
      </c>
    </row>
    <row r="54" spans="1:11" ht="27" x14ac:dyDescent="0.3">
      <c r="A54" s="1" t="s">
        <v>148</v>
      </c>
      <c r="B54" s="3" t="s">
        <v>149</v>
      </c>
      <c r="C54" s="3"/>
      <c r="D54" s="3" t="s">
        <v>22</v>
      </c>
      <c r="E54" s="4">
        <v>11000</v>
      </c>
      <c r="F54" s="1" t="s">
        <v>17</v>
      </c>
      <c r="G54" s="5">
        <v>43489</v>
      </c>
      <c r="H54" s="6">
        <v>43466.083333333336</v>
      </c>
      <c r="I54" s="1" t="s">
        <v>150</v>
      </c>
      <c r="J54" s="1" t="s">
        <v>151</v>
      </c>
      <c r="K54" s="7" t="str">
        <f>HYPERLINK("https://my.zakupki.prom.ua/cabinet/purchases/state_plan/view/6937159")</f>
        <v>https://my.zakupki.prom.ua/cabinet/purchases/state_plan/view/6937159</v>
      </c>
    </row>
    <row r="55" spans="1:11" ht="27" x14ac:dyDescent="0.3">
      <c r="A55" s="1" t="s">
        <v>152</v>
      </c>
      <c r="B55" s="3" t="s">
        <v>153</v>
      </c>
      <c r="C55" s="3"/>
      <c r="D55" s="3" t="s">
        <v>22</v>
      </c>
      <c r="E55" s="4">
        <v>6000</v>
      </c>
      <c r="F55" s="1" t="s">
        <v>17</v>
      </c>
      <c r="G55" s="5">
        <v>43489</v>
      </c>
      <c r="H55" s="6">
        <v>43466.083333333336</v>
      </c>
      <c r="I55" s="1" t="s">
        <v>154</v>
      </c>
      <c r="J55" s="1" t="s">
        <v>151</v>
      </c>
      <c r="K55" s="7" t="str">
        <f>HYPERLINK("https://my.zakupki.prom.ua/cabinet/purchases/state_plan/view/6936887")</f>
        <v>https://my.zakupki.prom.ua/cabinet/purchases/state_plan/view/6936887</v>
      </c>
    </row>
    <row r="56" spans="1:11" ht="27" x14ac:dyDescent="0.3">
      <c r="A56" s="1" t="s">
        <v>155</v>
      </c>
      <c r="B56" s="3" t="s">
        <v>156</v>
      </c>
      <c r="C56" s="3"/>
      <c r="D56" s="3" t="s">
        <v>22</v>
      </c>
      <c r="E56" s="4">
        <v>2313.6799999999998</v>
      </c>
      <c r="F56" s="1" t="s">
        <v>17</v>
      </c>
      <c r="G56" s="5">
        <v>43489</v>
      </c>
      <c r="H56" s="6">
        <v>43466.083333333336</v>
      </c>
      <c r="I56" s="1" t="s">
        <v>156</v>
      </c>
      <c r="J56" s="1" t="s">
        <v>157</v>
      </c>
      <c r="K56" s="7" t="str">
        <f>HYPERLINK("https://my.zakupki.prom.ua/cabinet/purchases/state_plan/view/6936319")</f>
        <v>https://my.zakupki.prom.ua/cabinet/purchases/state_plan/view/6936319</v>
      </c>
    </row>
    <row r="57" spans="1:11" ht="27" x14ac:dyDescent="0.3">
      <c r="A57" s="1" t="s">
        <v>158</v>
      </c>
      <c r="B57" s="3" t="s">
        <v>159</v>
      </c>
      <c r="C57" s="3"/>
      <c r="D57" s="3" t="s">
        <v>22</v>
      </c>
      <c r="E57" s="4">
        <v>14000</v>
      </c>
      <c r="F57" s="1" t="s">
        <v>17</v>
      </c>
      <c r="G57" s="5">
        <v>43489</v>
      </c>
      <c r="H57" s="6">
        <v>43497.083333333336</v>
      </c>
      <c r="I57" s="1" t="s">
        <v>159</v>
      </c>
      <c r="J57" s="1" t="s">
        <v>28</v>
      </c>
      <c r="K57" s="7" t="str">
        <f>HYPERLINK("https://my.zakupki.prom.ua/cabinet/purchases/state_plan/view/6935476")</f>
        <v>https://my.zakupki.prom.ua/cabinet/purchases/state_plan/view/6935476</v>
      </c>
    </row>
    <row r="58" spans="1:11" ht="53.4" x14ac:dyDescent="0.3">
      <c r="A58" s="1" t="s">
        <v>160</v>
      </c>
      <c r="B58" s="3" t="s">
        <v>161</v>
      </c>
      <c r="C58" s="3"/>
      <c r="D58" s="3" t="s">
        <v>22</v>
      </c>
      <c r="E58" s="4">
        <v>110000</v>
      </c>
      <c r="F58" s="1" t="s">
        <v>17</v>
      </c>
      <c r="G58" s="5">
        <v>43489</v>
      </c>
      <c r="H58" s="6">
        <v>43497.083333333336</v>
      </c>
      <c r="I58" s="1" t="s">
        <v>162</v>
      </c>
      <c r="J58" s="1" t="s">
        <v>28</v>
      </c>
      <c r="K58" s="7" t="str">
        <f>HYPERLINK("https://my.zakupki.prom.ua/cabinet/purchases/state_plan/view/6934899")</f>
        <v>https://my.zakupki.prom.ua/cabinet/purchases/state_plan/view/6934899</v>
      </c>
    </row>
    <row r="59" spans="1:11" ht="40.200000000000003" x14ac:dyDescent="0.3">
      <c r="A59" s="1" t="s">
        <v>163</v>
      </c>
      <c r="B59" s="3" t="s">
        <v>164</v>
      </c>
      <c r="C59" s="3"/>
      <c r="D59" s="3" t="s">
        <v>22</v>
      </c>
      <c r="E59" s="4">
        <v>89000</v>
      </c>
      <c r="F59" s="1" t="s">
        <v>17</v>
      </c>
      <c r="G59" s="5">
        <v>43489</v>
      </c>
      <c r="H59" s="6">
        <v>43497.083333333336</v>
      </c>
      <c r="I59" s="1" t="s">
        <v>165</v>
      </c>
      <c r="J59" s="1" t="s">
        <v>28</v>
      </c>
      <c r="K59" s="7" t="str">
        <f>HYPERLINK("https://my.zakupki.prom.ua/cabinet/purchases/state_plan/view/6934840")</f>
        <v>https://my.zakupki.prom.ua/cabinet/purchases/state_plan/view/6934840</v>
      </c>
    </row>
    <row r="60" spans="1:11" ht="40.200000000000003" x14ac:dyDescent="0.3">
      <c r="A60" s="1" t="s">
        <v>166</v>
      </c>
      <c r="B60" s="3" t="s">
        <v>167</v>
      </c>
      <c r="C60" s="3"/>
      <c r="D60" s="3" t="s">
        <v>22</v>
      </c>
      <c r="E60" s="4">
        <v>50000</v>
      </c>
      <c r="F60" s="1" t="s">
        <v>17</v>
      </c>
      <c r="G60" s="5">
        <v>43489</v>
      </c>
      <c r="H60" s="6">
        <v>43466.083333333336</v>
      </c>
      <c r="I60" s="1" t="s">
        <v>57</v>
      </c>
      <c r="J60" s="1" t="s">
        <v>28</v>
      </c>
      <c r="K60" s="7" t="str">
        <f>HYPERLINK("https://my.zakupki.prom.ua/cabinet/purchases/state_plan/view/6930366")</f>
        <v>https://my.zakupki.prom.ua/cabinet/purchases/state_plan/view/6930366</v>
      </c>
    </row>
    <row r="61" spans="1:11" ht="66.599999999999994" x14ac:dyDescent="0.3">
      <c r="A61" s="1" t="s">
        <v>168</v>
      </c>
      <c r="B61" s="3" t="s">
        <v>169</v>
      </c>
      <c r="C61" s="3"/>
      <c r="D61" s="3" t="s">
        <v>22</v>
      </c>
      <c r="E61" s="4">
        <v>0</v>
      </c>
      <c r="F61" s="1" t="s">
        <v>17</v>
      </c>
      <c r="G61" s="5">
        <v>43489</v>
      </c>
      <c r="H61" s="6">
        <v>43466.083333333336</v>
      </c>
      <c r="I61" s="1" t="s">
        <v>112</v>
      </c>
      <c r="J61" s="1" t="s">
        <v>28</v>
      </c>
      <c r="K61" s="7" t="str">
        <f>HYPERLINK("https://my.zakupki.prom.ua/cabinet/purchases/state_plan/view/6929458")</f>
        <v>https://my.zakupki.prom.ua/cabinet/purchases/state_plan/view/6929458</v>
      </c>
    </row>
    <row r="62" spans="1:11" ht="40.200000000000003" x14ac:dyDescent="0.3">
      <c r="A62" s="1" t="s">
        <v>170</v>
      </c>
      <c r="B62" s="3" t="s">
        <v>171</v>
      </c>
      <c r="C62" s="3"/>
      <c r="D62" s="3" t="s">
        <v>22</v>
      </c>
      <c r="E62" s="4">
        <v>102960</v>
      </c>
      <c r="F62" s="1" t="s">
        <v>17</v>
      </c>
      <c r="G62" s="5">
        <v>43489</v>
      </c>
      <c r="H62" s="6">
        <v>43466.083333333336</v>
      </c>
      <c r="I62" s="1" t="s">
        <v>125</v>
      </c>
      <c r="J62" s="1" t="s">
        <v>28</v>
      </c>
      <c r="K62" s="7" t="str">
        <f>HYPERLINK("https://my.zakupki.prom.ua/cabinet/purchases/state_plan/view/6929070")</f>
        <v>https://my.zakupki.prom.ua/cabinet/purchases/state_plan/view/6929070</v>
      </c>
    </row>
    <row r="63" spans="1:11" ht="27" x14ac:dyDescent="0.3">
      <c r="A63" s="1" t="s">
        <v>172</v>
      </c>
      <c r="B63" s="3" t="s">
        <v>173</v>
      </c>
      <c r="C63" s="3"/>
      <c r="D63" s="3" t="s">
        <v>22</v>
      </c>
      <c r="E63" s="4">
        <v>52686.080000000002</v>
      </c>
      <c r="F63" s="1" t="s">
        <v>17</v>
      </c>
      <c r="G63" s="5">
        <v>43489</v>
      </c>
      <c r="H63" s="6">
        <v>43466.083333333336</v>
      </c>
      <c r="I63" s="1" t="s">
        <v>96</v>
      </c>
      <c r="J63" s="1" t="s">
        <v>28</v>
      </c>
      <c r="K63" s="7" t="str">
        <f>HYPERLINK("https://my.zakupki.prom.ua/cabinet/purchases/state_plan/view/6928936")</f>
        <v>https://my.zakupki.prom.ua/cabinet/purchases/state_plan/view/6928936</v>
      </c>
    </row>
    <row r="64" spans="1:11" ht="27" x14ac:dyDescent="0.3">
      <c r="A64" s="1" t="s">
        <v>174</v>
      </c>
      <c r="B64" s="3" t="s">
        <v>175</v>
      </c>
      <c r="C64" s="3"/>
      <c r="D64" s="3" t="s">
        <v>22</v>
      </c>
      <c r="E64" s="4">
        <v>1000</v>
      </c>
      <c r="F64" s="1" t="s">
        <v>17</v>
      </c>
      <c r="G64" s="5">
        <v>43489</v>
      </c>
      <c r="H64" s="6">
        <v>43466.083333333336</v>
      </c>
      <c r="I64" s="1" t="s">
        <v>176</v>
      </c>
      <c r="J64" s="1" t="s">
        <v>28</v>
      </c>
      <c r="K64" s="7" t="str">
        <f>HYPERLINK("https://my.zakupki.prom.ua/cabinet/purchases/state_plan/view/6928894")</f>
        <v>https://my.zakupki.prom.ua/cabinet/purchases/state_plan/view/6928894</v>
      </c>
    </row>
    <row r="65" spans="1:11" ht="27" x14ac:dyDescent="0.3">
      <c r="A65" s="1" t="s">
        <v>177</v>
      </c>
      <c r="B65" s="3" t="s">
        <v>178</v>
      </c>
      <c r="C65" s="3"/>
      <c r="D65" s="3" t="s">
        <v>22</v>
      </c>
      <c r="E65" s="4">
        <v>4000</v>
      </c>
      <c r="F65" s="1" t="s">
        <v>17</v>
      </c>
      <c r="G65" s="5">
        <v>43489</v>
      </c>
      <c r="H65" s="6">
        <v>43466.083333333336</v>
      </c>
      <c r="I65" s="1" t="s">
        <v>179</v>
      </c>
      <c r="J65" s="1" t="s">
        <v>24</v>
      </c>
      <c r="K65" s="7" t="str">
        <f>HYPERLINK("https://my.zakupki.prom.ua/cabinet/purchases/state_plan/view/6928488")</f>
        <v>https://my.zakupki.prom.ua/cabinet/purchases/state_plan/view/6928488</v>
      </c>
    </row>
    <row r="66" spans="1:11" ht="27" x14ac:dyDescent="0.3">
      <c r="A66" s="1" t="s">
        <v>180</v>
      </c>
      <c r="B66" s="3" t="s">
        <v>181</v>
      </c>
      <c r="C66" s="3"/>
      <c r="D66" s="3" t="s">
        <v>16</v>
      </c>
      <c r="E66" s="4">
        <v>330876.83</v>
      </c>
      <c r="F66" s="1" t="s">
        <v>17</v>
      </c>
      <c r="G66" s="5">
        <v>43487</v>
      </c>
      <c r="H66" s="6">
        <v>43466.666666666664</v>
      </c>
      <c r="I66" s="1" t="s">
        <v>18</v>
      </c>
      <c r="J66" s="1" t="s">
        <v>19</v>
      </c>
      <c r="K66" s="7" t="str">
        <f>HYPERLINK("https://my.zakupki.prom.ua/cabinet/purchases/state_plan/view/6869137")</f>
        <v>https://my.zakupki.prom.ua/cabinet/purchases/state_plan/view/6869137</v>
      </c>
    </row>
    <row r="67" spans="1:11" ht="40.200000000000003" x14ac:dyDescent="0.3">
      <c r="A67" s="1" t="s">
        <v>182</v>
      </c>
      <c r="B67" s="3" t="s">
        <v>181</v>
      </c>
      <c r="C67" s="3" t="s">
        <v>183</v>
      </c>
      <c r="D67" s="3" t="s">
        <v>16</v>
      </c>
      <c r="E67" s="4">
        <v>34376.93</v>
      </c>
      <c r="F67" s="1" t="s">
        <v>17</v>
      </c>
      <c r="G67" s="5">
        <v>43487</v>
      </c>
      <c r="H67" s="6">
        <v>43466.666666666664</v>
      </c>
      <c r="I67" s="1" t="s">
        <v>18</v>
      </c>
      <c r="J67" s="1" t="s">
        <v>19</v>
      </c>
      <c r="K67" s="7" t="str">
        <f>HYPERLINK("https://my.zakupki.prom.ua/cabinet/purchases/state_plan/view/6868775")</f>
        <v>https://my.zakupki.prom.ua/cabinet/purchases/state_plan/view/6868775</v>
      </c>
    </row>
    <row r="68" spans="1:11" ht="66.599999999999994" x14ac:dyDescent="0.3">
      <c r="A68" s="1" t="s">
        <v>184</v>
      </c>
      <c r="B68" s="3" t="s">
        <v>185</v>
      </c>
      <c r="C68" s="3"/>
      <c r="D68" s="3" t="s">
        <v>16</v>
      </c>
      <c r="E68" s="4">
        <v>1409.7</v>
      </c>
      <c r="F68" s="1" t="s">
        <v>17</v>
      </c>
      <c r="G68" s="5">
        <v>43487</v>
      </c>
      <c r="H68" s="6">
        <v>43466.666666666664</v>
      </c>
      <c r="I68" s="1" t="s">
        <v>18</v>
      </c>
      <c r="J68" s="1" t="s">
        <v>19</v>
      </c>
      <c r="K68" s="7" t="str">
        <f>HYPERLINK("https://my.zakupki.prom.ua/cabinet/purchases/state_plan/view/6868532")</f>
        <v>https://my.zakupki.prom.ua/cabinet/purchases/state_plan/view/6868532</v>
      </c>
    </row>
    <row r="69" spans="1:11" ht="40.200000000000003" x14ac:dyDescent="0.3">
      <c r="A69" s="1" t="s">
        <v>186</v>
      </c>
      <c r="B69" s="3" t="s">
        <v>187</v>
      </c>
      <c r="C69" s="3" t="s">
        <v>60</v>
      </c>
      <c r="D69" s="3" t="s">
        <v>188</v>
      </c>
      <c r="E69" s="4">
        <v>276271.52</v>
      </c>
      <c r="F69" s="1" t="s">
        <v>17</v>
      </c>
      <c r="G69" s="5">
        <v>43483</v>
      </c>
      <c r="H69" s="6">
        <v>43466.666666666664</v>
      </c>
      <c r="I69" s="1" t="s">
        <v>59</v>
      </c>
      <c r="J69" s="1" t="s">
        <v>61</v>
      </c>
      <c r="K69" s="7" t="str">
        <f>HYPERLINK("https://my.zakupki.prom.ua/cabinet/purchases/state_plan/view/6769791")</f>
        <v>https://my.zakupki.prom.ua/cabinet/purchases/state_plan/view/6769791</v>
      </c>
    </row>
    <row r="70" spans="1:11" x14ac:dyDescent="0.3">
      <c r="A70" s="1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2019-08-07T08:17:50Z</dcterms:modified>
</cp:coreProperties>
</file>