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7" i="1" l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<sst xmlns="http://schemas.openxmlformats.org/spreadsheetml/2006/main" count="1588" uniqueCount="580">
  <si>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</si>
  <si>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</si>
  <si>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</si>
  <si>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</si>
  <si>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</si>
  <si>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</si>
  <si>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</si>
  <si>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</si>
  <si>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</si>
  <si>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</si>
  <si>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</si>
  <si>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</si>
  <si>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</si>
  <si>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</si>
  <si>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</si>
  <si>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</si>
  <si>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</si>
  <si>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</si>
  <si>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</si>
  <si>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</si>
  <si>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</si>
  <si>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</si>
  <si>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</si>
  <si>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</si>
  <si>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</si>
  <si>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</si>
  <si>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</si>
  <si>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</si>
  <si>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</si>
  <si>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</si>
  <si>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</si>
  <si>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</si>
  <si>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</si>
  <si>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</si>
  <si>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</si>
  <si>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</si>
  <si>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</si>
  <si>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</si>
  <si>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</si>
  <si>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</si>
  <si>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</si>
  <si>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</si>
  <si>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</si>
  <si>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</si>
  <si>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</si>
  <si>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</si>
  <si>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</si>
  <si>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</si>
  <si>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</si>
  <si>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</si>
  <si>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</si>
  <si>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</si>
  <si>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</si>
  <si>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</si>
  <si>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</si>
  <si>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</si>
  <si>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</si>
  <si>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</si>
  <si>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</si>
  <si>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</si>
  <si>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</si>
  <si>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</si>
  <si>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</si>
  <si>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</si>
  <si>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</si>
  <si>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</si>
  <si>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</si>
  <si>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</si>
  <si>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</si>
  <si>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</si>
  <si>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</si>
  <si>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</si>
  <si>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</si>
  <si>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</si>
  <si>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</si>
  <si>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</si>
  <si>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</si>
  <si>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</si>
  <si>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</si>
  <si>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</si>
  <si>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</si>
  <si>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</si>
  <si>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</si>
  <si>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</si>
  <si>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</si>
  <si>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</si>
  <si>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</si>
  <si>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</si>
  <si>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</si>
  <si>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</si>
  <si>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</si>
  <si>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</si>
  <si>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</si>
  <si>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</si>
  <si>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</si>
  <si>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</si>
  <si>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</si>
  <si>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</si>
  <si>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</si>
  <si>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</si>
  <si>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</si>
  <si>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</si>
  <si>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</si>
  <si>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</si>
  <si>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</si>
  <si>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</si>
  <si>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</si>
  <si>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</si>
  <si>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</si>
  <si>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</si>
  <si>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</si>
  <si>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</si>
  <si>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</si>
  <si>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</si>
  <si>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</si>
  <si>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</si>
  <si>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</si>
  <si>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</si>
  <si>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</si>
  <si>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</si>
  <si>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</si>
  <si>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</si>
  <si>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</si>
  <si>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</si>
  <si>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</si>
  <si>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</si>
  <si>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</si>
  <si>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</si>
  <si>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</si>
  <si>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</si>
  <si>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</si>
  <si>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</si>
  <si>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</si>
  <si>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</si>
  <si>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</si>
  <si>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</si>
  <si>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</si>
  <si>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</si>
  <si>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</si>
  <si>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</si>
  <si>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</si>
  <si>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</si>
  <si>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</si>
  <si>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</si>
  <si>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</si>
  <si>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</si>
  <si>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</si>
  <si>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</si>
  <si>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</si>
  <si>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</si>
  <si>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</si>
  <si>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</si>
  <si>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</si>
  <si>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</si>
  <si>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</si>
  <si>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</si>
  <si>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</si>
  <si>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</si>
  <si>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</si>
  <si>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</si>
  <si>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</si>
  <si>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</si>
  <si>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</si>
  <si>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</si>
  <si>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</si>
  <si>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</si>
  <si>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</si>
  <si>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</si>
  <si>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</si>
  <si>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</si>
  <si>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</si>
  <si>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</si>
  <si>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</si>
  <si>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</si>
  <si>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</si>
  <si>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</si>
  <si>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</si>
  <si>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</si>
  <si>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</si>
  <si>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</si>
  <si>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</si>
  <si>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</si>
  <si>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</si>
  <si>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</si>
  <si>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</si>
  <si>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</si>
  <si>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</si>
  <si>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</si>
  <si>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</si>
  <si>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</si>
  <si>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</si>
  <si>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</si>
  <si>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</si>
  <si>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</si>
  <si>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</si>
  <si>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</si>
  <si>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</si>
  <si>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</si>
  <si>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</si>
  <si>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</si>
  <si>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</si>
  <si>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</si>
  <si>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</si>
  <si>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</si>
  <si>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</si>
  <si>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</si>
  <si>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</si>
  <si>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</si>
  <si>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</si>
  <si>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</si>
  <si>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</si>
  <si>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</si>
  <si>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</si>
  <si>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</si>
  <si>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</si>
  <si>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</si>
  <si>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</si>
  <si>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</si>
  <si>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</si>
  <si>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</si>
  <si>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</si>
  <si>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</si>
  <si>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</si>
  <si>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</si>
  <si>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</si>
  <si>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</si>
  <si>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</si>
  <si>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</si>
  <si>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</si>
  <si>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</si>
  <si>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</si>
  <si>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</si>
  <si>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</si>
  <si>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</si>
  <si>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</si>
  <si>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</si>
  <si>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</si>
  <si>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</si>
  <si>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</si>
  <si>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</si>
  <si>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</si>
  <si>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</si>
  <si>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</si>
  <si>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</si>
  <si>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</si>
  <si>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</si>
  <si>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</si>
  <si>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</si>
  <si>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</si>
  <si>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</si>
  <si>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</si>
  <si>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</si>
  <si>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</si>
  <si>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</si>
  <si>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</si>
  <si>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</si>
  <si>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</si>
  <si>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</si>
  <si>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</si>
  <si>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</si>
  <si>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</si>
  <si>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</si>
  <si>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</si>
  <si>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</si>
  <si>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</si>
  <si>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</si>
  <si>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</si>
  <si>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</si>
  <si>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</si>
  <si>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</si>
  <si>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</si>
  <si>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</si>
  <si>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</si>
  <si>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</si>
  <si>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</si>
  <si>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</si>
  <si>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</si>
  <si>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</si>
  <si>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</si>
  <si>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</si>
  <si>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</si>
  <si>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</si>
  <si>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</si>
  <si>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</si>
  <si>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</si>
  <si>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</si>
  <si>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</si>
  <si>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</si>
  <si>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</si>
  <si>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</si>
  <si>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</si>
  <si>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</si>
  <si>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</si>
  <si>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</si>
  <si>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</si>
  <si>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</si>
  <si>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</si>
  <si>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</si>
  <si>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</si>
  <si>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</si>
  <si>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</si>
  <si>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</si>
  <si>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</si>
  <si>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</si>
  <si>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</si>
  <si>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</si>
  <si>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</si>
  <si>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</si>
  <si>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</si>
  <si>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</si>
  <si>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</si>
  <si>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</si>
  <si>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</si>
  <si>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</si>
  <si>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</si>
  <si>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</si>
  <si>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</si>
  <si>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</si>
  <si>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</si>
  <si>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</si>
  <si>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</si>
  <si>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</si>
  <si>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</si>
  <si>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</si>
  <si>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</si>
  <si>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</si>
  <si>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</si>
  <si>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</si>
  <si>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</si>
  <si>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</si>
  <si>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</si>
  <si>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</si>
  <si>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</si>
  <si>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</si>
  <si>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</si>
  <si>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</si>
  <si>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</si>
  <si>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</si>
  <si>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</si>
  <si>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</si>
  <si>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</si>
  <si>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</si>
  <si>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</si>
  <si>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</si>
  <si>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</si>
  <si>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</si>
  <si>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</si>
  <si>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</si>
  <si>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</si>
  <si>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</si>
  <si>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</si>
  <si>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</si>
  <si>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</si>
  <si>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</si>
  <si>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</si>
  <si>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</si>
  <si>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</si>
  <si>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</si>
  <si>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</si>
  <si>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</si>
  <si>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</si>
  <si>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</si>
  <si>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</si>
  <si>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</si>
  <si>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</si>
  <si>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</si>
  <si>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</si>
  <si>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</si>
  <si>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</si>
  <si>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</si>
  <si>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</si>
  <si>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</si>
  <si>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</si>
  <si>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</si>
  <si>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</si>
  <si>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</si>
  <si>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</si>
  <si>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</si>
  <si>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</si>
  <si>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</si>
  <si>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</si>
  <si>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</si>
  <si>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</si>
  <si>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</si>
  <si>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</si>
  <si>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</si>
  <si>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</si>
  <si>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</si>
  <si>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</si>
  <si>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</si>
  <si>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</si>
  <si>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</si>
  <si>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</si>
  <si>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</si>
  <si>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</si>
  <si>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</si>
  <si>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</si>
  <si>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</si>
  <si>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</si>
  <si>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</si>
  <si>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</si>
  <si>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</si>
  <si>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</si>
  <si>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</si>
  <si>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</si>
  <si>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</si>
  <si>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</si>
  <si>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</si>
  <si>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</si>
  <si>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UA-2019-08-14-000192-a</t>
  </si>
  <si>
    <t>Рулонна штора</t>
  </si>
  <si>
    <t>39510000-0 - Вироби домашнього текстилю</t>
  </si>
  <si>
    <t xml:space="preserve">ФОП Бєлий Костянтин Іванович </t>
  </si>
  <si>
    <t>3057916414</t>
  </si>
  <si>
    <t>09082019/1</t>
  </si>
  <si>
    <t>UA-2019-08-20-002880-c</t>
  </si>
  <si>
    <t>Послуги з монтажу та демонтажу кондиціонерів</t>
  </si>
  <si>
    <t>45330000-9 - Водопровідні та санітарно-технічні роботи</t>
  </si>
  <si>
    <t>Півень Олександр Миколайович</t>
  </si>
  <si>
    <t>171</t>
  </si>
  <si>
    <t>UA-2019-09-02-000678-a</t>
  </si>
  <si>
    <t>173</t>
  </si>
  <si>
    <t>UA-2019-09-02-001263-a</t>
  </si>
  <si>
    <t>UA-2019-09-02-001316-a</t>
  </si>
  <si>
    <t>Поліетиленові мішки та пакети для сміття</t>
  </si>
  <si>
    <t>19640000-4 - Поліетиленові мішки та пакети для сміття</t>
  </si>
  <si>
    <t>UA-2019-09-02-001380-a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</si>
  <si>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</si>
  <si>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</si>
  <si>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UA-2019-09-02-001472-a</t>
  </si>
  <si>
    <t>Готові текстильні вироби</t>
  </si>
  <si>
    <t>39520000-3 - Готові текстильні вироби</t>
  </si>
  <si>
    <t>UA-2019-09-04-001127-b</t>
  </si>
  <si>
    <t>080-ЦПР</t>
  </si>
  <si>
    <t>UA-2019-09-06-002125-b</t>
  </si>
  <si>
    <t>18-8-1317</t>
  </si>
  <si>
    <t>UA-2019-09-06-002182-b</t>
  </si>
  <si>
    <t>UA-2019-09-09-001476-b</t>
  </si>
  <si>
    <t>ФОП Махотка Андрій Олександрович</t>
  </si>
  <si>
    <t>2826112536</t>
  </si>
  <si>
    <t>176</t>
  </si>
  <si>
    <t>UA-2019-09-09-001505-b</t>
  </si>
  <si>
    <t>175</t>
  </si>
  <si>
    <t>UA-2019-09-13-000781-b</t>
  </si>
  <si>
    <t>ТОВАРИСТВО З ОБМЕЖЕНОЮ ВІДПОВІДАЛЬНІСТЮ "КОМПАНІЯ "АКТИВ-СЕРВІС"</t>
  </si>
  <si>
    <t>34754088</t>
  </si>
  <si>
    <t>075/39820689</t>
  </si>
  <si>
    <t>UA-2019-09-26-000432-b</t>
  </si>
  <si>
    <t>Маршрутизатор</t>
  </si>
  <si>
    <t>32410000-0 - Локальні мережі</t>
  </si>
  <si>
    <t>ФОП КОНЦЕУС СЕРГІЙ ІГОРЕВИЧ</t>
  </si>
  <si>
    <t>183</t>
  </si>
  <si>
    <t>UA-2019-09-26-000527-b</t>
  </si>
  <si>
    <t>Комп’ютерна миша</t>
  </si>
  <si>
    <t>30230000-0 - Комп’ютерне обладнання</t>
  </si>
  <si>
    <t>UA-2019-09-26-000640-b</t>
  </si>
  <si>
    <t>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</t>
  </si>
  <si>
    <t>39820689/17092019</t>
  </si>
  <si>
    <t>UA-2019-09-26-000704-b</t>
  </si>
  <si>
    <t>Обробка даних та перевидача кваліфікованого сертифікату відкритого ключа</t>
  </si>
  <si>
    <t>UA-2019-10-08-001980-b</t>
  </si>
  <si>
    <t>Вугілля ДГ25-100</t>
  </si>
  <si>
    <t>09110000-3 - Тверде паливо</t>
  </si>
  <si>
    <t>СНІЖКО АНТОНІНА ОЛЕКСІЇВНА</t>
  </si>
  <si>
    <t>1996312445</t>
  </si>
  <si>
    <t>3/10</t>
  </si>
  <si>
    <t>UA-2019-10-08-002166-b</t>
  </si>
  <si>
    <t>Транспортні послуги з перевезень вугілля</t>
  </si>
  <si>
    <t>60180000-3 - Прокат вантажних транспортних засобів із водієм для перевезення товарів</t>
  </si>
  <si>
    <t>ФОП СНІЖКО ОЛЕГ АНАТОЛІЙОВИЧ</t>
  </si>
  <si>
    <t>2766015811</t>
  </si>
  <si>
    <t>25</t>
  </si>
  <si>
    <t>UA-2019-10-09-000609-b</t>
  </si>
  <si>
    <t>Вугілля</t>
  </si>
  <si>
    <t>ТОВАРИСТВО З ОБМЕЖЕНОЮ ВІДПОВІДАЛЬНІСТЮ "РОЗПРОФІТ"</t>
  </si>
  <si>
    <t>42808766</t>
  </si>
  <si>
    <t>188</t>
  </si>
  <si>
    <t>UA-2019-10-09-000789-b</t>
  </si>
  <si>
    <t>ФОП Піка Максим Валерійович</t>
  </si>
  <si>
    <t>189</t>
  </si>
  <si>
    <t>UA-2019-10-09-001024-b</t>
  </si>
  <si>
    <t>Послуги з прочищення санітарно – технічного приладу (унітазу)</t>
  </si>
  <si>
    <t>UA-2019-10-17-001461-b</t>
  </si>
  <si>
    <t>БЕДЛЕЦЬКИЙ АНТОН ГРИГОРОВИЧ</t>
  </si>
  <si>
    <t>193</t>
  </si>
  <si>
    <t>UA-2019-10-17-001655-b</t>
  </si>
  <si>
    <t>Транспортні послуги з перевезення дров</t>
  </si>
  <si>
    <t>САЗОНОВ ДМИТРО ВАЛЕРІЙОВИЧ</t>
  </si>
  <si>
    <t>2911713430</t>
  </si>
  <si>
    <t>192</t>
  </si>
  <si>
    <t>UA-2019-10-17-001741-b</t>
  </si>
  <si>
    <t>Дрова</t>
  </si>
  <si>
    <t>03410000-7 - Деревина</t>
  </si>
  <si>
    <t>UA-2019-10-17-002371-b</t>
  </si>
  <si>
    <t>БОРОВИК ІРИНА ОЛЕКСАНДРІВНА</t>
  </si>
  <si>
    <t>3084320388</t>
  </si>
  <si>
    <t>194</t>
  </si>
  <si>
    <t>UA-2019-10-18-002761-b</t>
  </si>
  <si>
    <t xml:space="preserve">Маршрутизатор
</t>
  </si>
  <si>
    <t>КОНЦЕУС СЕРГІЙ ІГОРЕВИЧ</t>
  </si>
  <si>
    <t>196</t>
  </si>
  <si>
    <t>UA-2019-10-18-002892-b</t>
  </si>
  <si>
    <t>UA-2019-10-18-003113-b</t>
  </si>
  <si>
    <t xml:space="preserve">Клавіатура </t>
  </si>
  <si>
    <t>UA-2019-10-18-003246-b</t>
  </si>
  <si>
    <t>Монітор</t>
  </si>
  <si>
    <t>UA-2019-10-18-003341-b</t>
  </si>
  <si>
    <t>Робоча станція</t>
  </si>
  <si>
    <t>30210000-4 - Машини для обробки даних (апаратна частина)</t>
  </si>
  <si>
    <t>UA-2019-10-18-003907-b</t>
  </si>
  <si>
    <t>ДК 021:2015:09320000-8 Пара, гаряча вода та пов’язана продукція (Теплова енергія) (кошти державного бюджету)</t>
  </si>
  <si>
    <t>ТЕ-6</t>
  </si>
  <si>
    <t>UA-2019-10-21-001463-b</t>
  </si>
  <si>
    <t>Папки картонні на зав’язках 0,35</t>
  </si>
  <si>
    <t>197</t>
  </si>
  <si>
    <t>UA-2019-10-21-001575-b</t>
  </si>
  <si>
    <t xml:space="preserve">Продукція для чищення </t>
  </si>
  <si>
    <t>UA-2019-10-25-000211-b</t>
  </si>
  <si>
    <t>АКЦІОНЕРНЕ ТОВАРИСТВО "УКРПОШТА"</t>
  </si>
  <si>
    <t>21560045</t>
  </si>
  <si>
    <t>31-1510</t>
  </si>
  <si>
    <t>UA-2019-10-30-000931-b</t>
  </si>
  <si>
    <t>18-8-1572</t>
  </si>
  <si>
    <t>UA-2019-10-30-001089-b</t>
  </si>
  <si>
    <t>Періодичні  видання</t>
  </si>
  <si>
    <t>UA-2019-11-06-001021-b</t>
  </si>
  <si>
    <t xml:space="preserve">Послуги з друку оголошення </t>
  </si>
  <si>
    <t>79820000-8 - Послуги, пов’язані з друком</t>
  </si>
  <si>
    <t>ПРИВАТНЕ ПІДПРИЄМСТВО "РЕДАКЦІЯ ГАЗЕТИ "РІДНИЙ КРАЙ 1"</t>
  </si>
  <si>
    <t>02472789</t>
  </si>
  <si>
    <t>203</t>
  </si>
  <si>
    <t>UA-2019-11-06-001065-b</t>
  </si>
  <si>
    <t>Держповірка засобу обліку води</t>
  </si>
  <si>
    <t>26</t>
  </si>
  <si>
    <t>UA-2019-11-06-002503-b</t>
  </si>
  <si>
    <t xml:space="preserve">Послуги з розміщення інформаційних матеріалів </t>
  </si>
  <si>
    <t>ТОВАРИСТВО З ОБМЕЖЕНОЮ ВІДПОВІДАЛЬНІСТЮ "РЕКЛАМНЕ АГЕНСТВО МВ-ПЛЮС"</t>
  </si>
  <si>
    <t>32963103</t>
  </si>
  <si>
    <t>21</t>
  </si>
  <si>
    <t>UA-2019-11-06-002506-b</t>
  </si>
  <si>
    <t>4517</t>
  </si>
  <si>
    <t>UA-2019-11-06-002579-b</t>
  </si>
  <si>
    <t>4518</t>
  </si>
  <si>
    <t>UA-2019-11-07-001855-b</t>
  </si>
  <si>
    <t>Повторне підключення електроустановки споживача після відключення до мережі ПАТ «Запоріжжяобленерго» (0,4 кВ, до 3-х підключень)</t>
  </si>
  <si>
    <t>ПУБЛІЧНЕ АКЦІОНЕРНЕ ТОВАРИСТВО "ЗАПОРІЖЖЯОБЛЕНЕРГО", Мелітопольський МРРЕМ</t>
  </si>
  <si>
    <t>2722/52</t>
  </si>
  <si>
    <t>UA-2019-11-12-003591-b</t>
  </si>
  <si>
    <t>Послуги з друку оголошення</t>
  </si>
  <si>
    <t>ТОВАРИСТВО З ОБМЕЖЕНОЮ ВІДПОВІДАЛЬНІСТЮ " РЕДАКЦІЯ ГАЗЕТИ " ДНІПРОВСЬКІ ВОГНІ "</t>
  </si>
  <si>
    <t>02472855</t>
  </si>
  <si>
    <t>207</t>
  </si>
  <si>
    <t>UA-2019-11-12-003637-b</t>
  </si>
  <si>
    <t>ФОП ДІБРОВНИЙ ВАДИМ ВІКТОРОВИЧ</t>
  </si>
  <si>
    <t>2834302374</t>
  </si>
  <si>
    <t>209</t>
  </si>
  <si>
    <t>UA-2019-11-12-003673-b</t>
  </si>
  <si>
    <t>Технічне обслуговування і поточний ремонт персональних комп'ютерів та периферійних пристроїв</t>
  </si>
  <si>
    <t>208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</si>
  <si>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</si>
  <si>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</si>
  <si>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</si>
  <si>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</si>
  <si>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</si>
  <si>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</si>
  <si>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</si>
  <si>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</si>
  <si>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</si>
  <si>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</si>
  <si>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</si>
  <si>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</si>
  <si>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</si>
  <si>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</si>
  <si>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</si>
  <si>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</si>
  <si>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</si>
  <si>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</si>
  <si>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</si>
  <si>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</si>
  <si>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18 листопада в 10:38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</si>
</sst>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58" workbookViewId="0">
      <selection activeCell="B5" sqref="B5"/>
    </sheetView>
  </sheetViews>
  <sheetFormatPr defaultRowHeight="14.4" x14ac:dyDescent="0.3"/>
  <cols>
    <col min="1" max="1" width="7.44140625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60000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185.95</v>
      </c>
      <c r="X17" s="1" t="s">
        <v>38</v>
      </c>
      <c r="Y17" s="1" t="s">
        <v>62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95000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69900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62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1800</v>
      </c>
      <c r="X29" s="1" t="s">
        <v>38</v>
      </c>
      <c r="Y29" s="1" t="s">
        <v>62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1831.04</v>
      </c>
      <c r="X30" s="1" t="s">
        <v>38</v>
      </c>
      <c r="Y30" s="1" t="s">
        <v>62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62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62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62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1E-3</v>
      </c>
      <c r="X72" s="1" t="s">
        <v>38</v>
      </c>
      <c r="Y72" s="1" t="s">
        <v>62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7443.9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62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62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62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62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62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62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62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62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62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62</v>
      </c>
    </row>
    <row r="93" spans="1:25" ht="106.2" x14ac:dyDescent="0.3">
      <c r="A93" s="4">
        <v>89</v>
      </c>
      <c r="B93" s="1" t="s">
        <v>397</v>
      </c>
      <c r="C93" s="5" t="s">
        <v>381</v>
      </c>
      <c r="D93" s="1" t="s">
        <v>382</v>
      </c>
      <c r="E93" s="1" t="s">
        <v>58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62</v>
      </c>
    </row>
    <row r="94" spans="1:25" ht="106.2" x14ac:dyDescent="0.3">
      <c r="A94" s="4">
        <v>90</v>
      </c>
      <c r="B94" s="1" t="s">
        <v>399</v>
      </c>
      <c r="C94" s="5" t="s">
        <v>381</v>
      </c>
      <c r="D94" s="1" t="s">
        <v>382</v>
      </c>
      <c r="E94" s="1" t="s">
        <v>58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62</v>
      </c>
    </row>
    <row r="95" spans="1:25" ht="106.2" x14ac:dyDescent="0.3">
      <c r="A95" s="4">
        <v>91</v>
      </c>
      <c r="B95" s="1" t="s">
        <v>401</v>
      </c>
      <c r="C95" s="5" t="s">
        <v>182</v>
      </c>
      <c r="D95" s="1" t="s">
        <v>105</v>
      </c>
      <c r="E95" s="1" t="s">
        <v>58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405</v>
      </c>
      <c r="C96" s="5" t="s">
        <v>108</v>
      </c>
      <c r="D96" s="1" t="s">
        <v>109</v>
      </c>
      <c r="E96" s="1" t="s">
        <v>58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6.2" x14ac:dyDescent="0.3">
      <c r="A97" s="4">
        <v>93</v>
      </c>
      <c r="B97" s="1" t="s">
        <v>409</v>
      </c>
      <c r="C97" s="5" t="s">
        <v>410</v>
      </c>
      <c r="D97" s="1" t="s">
        <v>411</v>
      </c>
      <c r="E97" s="1" t="s">
        <v>58</v>
      </c>
      <c r="F97" s="6">
        <v>43691</v>
      </c>
      <c r="G97" s="1"/>
      <c r="H97" s="6">
        <v>43691</v>
      </c>
      <c r="I97" s="4">
        <v>1</v>
      </c>
      <c r="J97" s="7">
        <v>8</v>
      </c>
      <c r="K97" s="7">
        <v>12190</v>
      </c>
      <c r="L97" s="7">
        <v>1523.75</v>
      </c>
      <c r="M97" s="7">
        <v>12190</v>
      </c>
      <c r="N97" s="7">
        <v>1523.75</v>
      </c>
      <c r="O97" s="5" t="s">
        <v>412</v>
      </c>
      <c r="P97" s="7">
        <v>0</v>
      </c>
      <c r="Q97" s="7">
        <v>0</v>
      </c>
      <c r="R97" s="1" t="s">
        <v>412</v>
      </c>
      <c r="S97" s="1" t="s">
        <v>413</v>
      </c>
      <c r="T97" s="8" t="str">
        <f>HYPERLINK("https://my.zakupki.prom.ua/cabinet/purchases/state_purchase/view/12529593")</f>
        <v>https://my.zakupki.prom.ua/cabinet/purchases/state_purchase/view/12529593</v>
      </c>
      <c r="U97" s="1" t="s">
        <v>36</v>
      </c>
      <c r="V97" s="1" t="s">
        <v>414</v>
      </c>
      <c r="W97" s="7">
        <v>12190</v>
      </c>
      <c r="X97" s="1" t="s">
        <v>38</v>
      </c>
      <c r="Y97" s="1" t="s">
        <v>62</v>
      </c>
    </row>
    <row r="98" spans="1:25" ht="106.2" x14ac:dyDescent="0.3">
      <c r="A98" s="4">
        <v>94</v>
      </c>
      <c r="B98" s="1" t="s">
        <v>415</v>
      </c>
      <c r="C98" s="5" t="s">
        <v>416</v>
      </c>
      <c r="D98" s="1" t="s">
        <v>417</v>
      </c>
      <c r="E98" s="1" t="s">
        <v>58</v>
      </c>
      <c r="F98" s="6">
        <v>43697</v>
      </c>
      <c r="G98" s="1"/>
      <c r="H98" s="6">
        <v>43697</v>
      </c>
      <c r="I98" s="4">
        <v>1</v>
      </c>
      <c r="J98" s="7">
        <v>4</v>
      </c>
      <c r="K98" s="7">
        <v>4330</v>
      </c>
      <c r="L98" s="7">
        <v>1082.5</v>
      </c>
      <c r="M98" s="7">
        <v>4330</v>
      </c>
      <c r="N98" s="7">
        <v>1082.5</v>
      </c>
      <c r="O98" s="5" t="s">
        <v>418</v>
      </c>
      <c r="P98" s="7">
        <v>0</v>
      </c>
      <c r="Q98" s="7">
        <v>0</v>
      </c>
      <c r="R98" s="1" t="s">
        <v>418</v>
      </c>
      <c r="S98" s="1" t="s">
        <v>267</v>
      </c>
      <c r="T98" s="8" t="str">
        <f>HYPERLINK("https://my.zakupki.prom.ua/cabinet/purchases/state_purchase/view/12598062")</f>
        <v>https://my.zakupki.prom.ua/cabinet/purchases/state_purchase/view/12598062</v>
      </c>
      <c r="U98" s="1" t="s">
        <v>36</v>
      </c>
      <c r="V98" s="1" t="s">
        <v>419</v>
      </c>
      <c r="W98" s="7">
        <v>4330</v>
      </c>
      <c r="X98" s="1" t="s">
        <v>38</v>
      </c>
      <c r="Y98" s="1" t="s">
        <v>62</v>
      </c>
    </row>
    <row r="99" spans="1:25" ht="106.2" x14ac:dyDescent="0.3">
      <c r="A99" s="4">
        <v>95</v>
      </c>
      <c r="B99" s="1" t="s">
        <v>420</v>
      </c>
      <c r="C99" s="5" t="s">
        <v>306</v>
      </c>
      <c r="D99" s="1" t="s">
        <v>307</v>
      </c>
      <c r="E99" s="1" t="s">
        <v>58</v>
      </c>
      <c r="F99" s="6">
        <v>43710</v>
      </c>
      <c r="G99" s="1"/>
      <c r="H99" s="6">
        <v>43710</v>
      </c>
      <c r="I99" s="4">
        <v>1</v>
      </c>
      <c r="J99" s="7">
        <v>50</v>
      </c>
      <c r="K99" s="7">
        <v>1709.4</v>
      </c>
      <c r="L99" s="7">
        <v>34.188000000000002</v>
      </c>
      <c r="M99" s="7">
        <v>1709.4</v>
      </c>
      <c r="N99" s="7">
        <v>34.188000000000002</v>
      </c>
      <c r="O99" s="5" t="s">
        <v>308</v>
      </c>
      <c r="P99" s="7">
        <v>0</v>
      </c>
      <c r="Q99" s="7">
        <v>0</v>
      </c>
      <c r="R99" s="1" t="s">
        <v>308</v>
      </c>
      <c r="S99" s="1" t="s">
        <v>309</v>
      </c>
      <c r="T99" s="8" t="str">
        <f>HYPERLINK("https://my.zakupki.prom.ua/cabinet/purchases/state_purchase/view/12696489")</f>
        <v>https://my.zakupki.prom.ua/cabinet/purchases/state_purchase/view/12696489</v>
      </c>
      <c r="U99" s="1" t="s">
        <v>36</v>
      </c>
      <c r="V99" s="1" t="s">
        <v>421</v>
      </c>
      <c r="W99" s="7">
        <v>1709.4</v>
      </c>
      <c r="X99" s="1" t="s">
        <v>38</v>
      </c>
      <c r="Y99" s="1" t="s">
        <v>62</v>
      </c>
    </row>
    <row r="100" spans="1:25" ht="106.2" x14ac:dyDescent="0.3">
      <c r="A100" s="4">
        <v>96</v>
      </c>
      <c r="B100" s="1" t="s">
        <v>422</v>
      </c>
      <c r="C100" s="5" t="s">
        <v>312</v>
      </c>
      <c r="D100" s="1" t="s">
        <v>313</v>
      </c>
      <c r="E100" s="1" t="s">
        <v>58</v>
      </c>
      <c r="F100" s="6">
        <v>43710</v>
      </c>
      <c r="G100" s="1"/>
      <c r="H100" s="6">
        <v>43710</v>
      </c>
      <c r="I100" s="4">
        <v>1</v>
      </c>
      <c r="J100" s="7">
        <v>165</v>
      </c>
      <c r="K100" s="7">
        <v>3485.16</v>
      </c>
      <c r="L100" s="7">
        <v>21.122181818181819</v>
      </c>
      <c r="M100" s="7">
        <v>3485.16</v>
      </c>
      <c r="N100" s="7">
        <v>21.122181818181819</v>
      </c>
      <c r="O100" s="5" t="s">
        <v>308</v>
      </c>
      <c r="P100" s="7">
        <v>0</v>
      </c>
      <c r="Q100" s="7">
        <v>0</v>
      </c>
      <c r="R100" s="1" t="s">
        <v>308</v>
      </c>
      <c r="S100" s="1" t="s">
        <v>309</v>
      </c>
      <c r="T100" s="8" t="str">
        <f>HYPERLINK("https://my.zakupki.prom.ua/cabinet/purchases/state_purchase/view/12700223")</f>
        <v>https://my.zakupki.prom.ua/cabinet/purchases/state_purchase/view/12700223</v>
      </c>
      <c r="U100" s="1" t="s">
        <v>36</v>
      </c>
      <c r="V100" s="1" t="s">
        <v>421</v>
      </c>
      <c r="W100" s="7">
        <v>3485.16</v>
      </c>
      <c r="X100" s="1" t="s">
        <v>38</v>
      </c>
      <c r="Y100" s="1" t="s">
        <v>62</v>
      </c>
    </row>
    <row r="101" spans="1:25" ht="106.2" x14ac:dyDescent="0.3">
      <c r="A101" s="4">
        <v>97</v>
      </c>
      <c r="B101" s="1" t="s">
        <v>423</v>
      </c>
      <c r="C101" s="5" t="s">
        <v>424</v>
      </c>
      <c r="D101" s="1" t="s">
        <v>425</v>
      </c>
      <c r="E101" s="1" t="s">
        <v>58</v>
      </c>
      <c r="F101" s="6">
        <v>43710</v>
      </c>
      <c r="G101" s="1"/>
      <c r="H101" s="6">
        <v>43710</v>
      </c>
      <c r="I101" s="4">
        <v>1</v>
      </c>
      <c r="J101" s="7">
        <v>85</v>
      </c>
      <c r="K101" s="7">
        <v>1351.8</v>
      </c>
      <c r="L101" s="7">
        <v>15.903529411764707</v>
      </c>
      <c r="M101" s="7">
        <v>1351.8</v>
      </c>
      <c r="N101" s="7">
        <v>15.903529411764707</v>
      </c>
      <c r="O101" s="5" t="s">
        <v>308</v>
      </c>
      <c r="P101" s="7">
        <v>0</v>
      </c>
      <c r="Q101" s="7">
        <v>0</v>
      </c>
      <c r="R101" s="1" t="s">
        <v>308</v>
      </c>
      <c r="S101" s="1" t="s">
        <v>309</v>
      </c>
      <c r="T101" s="8" t="str">
        <f>HYPERLINK("https://my.zakupki.prom.ua/cabinet/purchases/state_purchase/view/12700552")</f>
        <v>https://my.zakupki.prom.ua/cabinet/purchases/state_purchase/view/12700552</v>
      </c>
      <c r="U101" s="1" t="s">
        <v>36</v>
      </c>
      <c r="V101" s="1" t="s">
        <v>421</v>
      </c>
      <c r="W101" s="7">
        <v>1351.8</v>
      </c>
      <c r="X101" s="1" t="s">
        <v>38</v>
      </c>
      <c r="Y101" s="1" t="s">
        <v>62</v>
      </c>
    </row>
    <row r="102" spans="1:25" ht="106.2" x14ac:dyDescent="0.3">
      <c r="A102" s="4">
        <v>98</v>
      </c>
      <c r="B102" s="1" t="s">
        <v>426</v>
      </c>
      <c r="C102" s="5" t="s">
        <v>427</v>
      </c>
      <c r="D102" s="1" t="s">
        <v>428</v>
      </c>
      <c r="E102" s="1" t="s">
        <v>58</v>
      </c>
      <c r="F102" s="6">
        <v>43710</v>
      </c>
      <c r="G102" s="1"/>
      <c r="H102" s="6">
        <v>43710</v>
      </c>
      <c r="I102" s="4">
        <v>1</v>
      </c>
      <c r="J102" s="7">
        <v>7</v>
      </c>
      <c r="K102" s="7">
        <v>234.24</v>
      </c>
      <c r="L102" s="7">
        <v>33.462857142857146</v>
      </c>
      <c r="M102" s="7">
        <v>234.24</v>
      </c>
      <c r="N102" s="7">
        <v>33.462857142857146</v>
      </c>
      <c r="O102" s="5" t="s">
        <v>308</v>
      </c>
      <c r="P102" s="7">
        <v>0</v>
      </c>
      <c r="Q102" s="7">
        <v>0</v>
      </c>
      <c r="R102" s="1" t="s">
        <v>308</v>
      </c>
      <c r="S102" s="1" t="s">
        <v>309</v>
      </c>
      <c r="T102" s="8" t="str">
        <f>HYPERLINK("https://my.zakupki.prom.ua/cabinet/purchases/state_purchase/view/12700860")</f>
        <v>https://my.zakupki.prom.ua/cabinet/purchases/state_purchase/view/12700860</v>
      </c>
      <c r="U102" s="1" t="s">
        <v>36</v>
      </c>
      <c r="V102" s="1" t="s">
        <v>421</v>
      </c>
      <c r="W102" s="7">
        <v>234.24</v>
      </c>
      <c r="X102" s="1" t="s">
        <v>38</v>
      </c>
      <c r="Y102" s="1" t="s">
        <v>62</v>
      </c>
    </row>
    <row r="103" spans="1:25" ht="106.2" x14ac:dyDescent="0.3">
      <c r="A103" s="4">
        <v>99</v>
      </c>
      <c r="B103" s="1" t="s">
        <v>429</v>
      </c>
      <c r="C103" s="5" t="s">
        <v>430</v>
      </c>
      <c r="D103" s="1" t="s">
        <v>431</v>
      </c>
      <c r="E103" s="1" t="s">
        <v>58</v>
      </c>
      <c r="F103" s="6">
        <v>43710</v>
      </c>
      <c r="G103" s="1"/>
      <c r="H103" s="6">
        <v>43710</v>
      </c>
      <c r="I103" s="4">
        <v>1</v>
      </c>
      <c r="J103" s="7">
        <v>17</v>
      </c>
      <c r="K103" s="7">
        <v>346.02</v>
      </c>
      <c r="L103" s="7">
        <v>20.354117647058825</v>
      </c>
      <c r="M103" s="7">
        <v>346.02</v>
      </c>
      <c r="N103" s="7">
        <v>20.354117647058825</v>
      </c>
      <c r="O103" s="5" t="s">
        <v>308</v>
      </c>
      <c r="P103" s="7">
        <v>0</v>
      </c>
      <c r="Q103" s="7">
        <v>0</v>
      </c>
      <c r="R103" s="1" t="s">
        <v>308</v>
      </c>
      <c r="S103" s="1" t="s">
        <v>309</v>
      </c>
      <c r="T103" s="8" t="str">
        <f>HYPERLINK("https://my.zakupki.prom.ua/cabinet/purchases/state_purchase/view/12701603")</f>
        <v>https://my.zakupki.prom.ua/cabinet/purchases/state_purchase/view/12701603</v>
      </c>
      <c r="U103" s="1" t="s">
        <v>36</v>
      </c>
      <c r="V103" s="1" t="s">
        <v>421</v>
      </c>
      <c r="W103" s="7">
        <v>346.02</v>
      </c>
      <c r="X103" s="1" t="s">
        <v>38</v>
      </c>
      <c r="Y103" s="1" t="s">
        <v>62</v>
      </c>
    </row>
    <row r="104" spans="1:25" ht="106.2" x14ac:dyDescent="0.3">
      <c r="A104" s="4">
        <v>100</v>
      </c>
      <c r="B104" s="1" t="s">
        <v>432</v>
      </c>
      <c r="C104" s="5" t="s">
        <v>358</v>
      </c>
      <c r="D104" s="1" t="s">
        <v>359</v>
      </c>
      <c r="E104" s="1" t="s">
        <v>58</v>
      </c>
      <c r="F104" s="6">
        <v>43712</v>
      </c>
      <c r="G104" s="1"/>
      <c r="H104" s="6">
        <v>43712</v>
      </c>
      <c r="I104" s="4">
        <v>1</v>
      </c>
      <c r="J104" s="7">
        <v>1</v>
      </c>
      <c r="K104" s="7">
        <v>2860</v>
      </c>
      <c r="L104" s="7">
        <v>2860</v>
      </c>
      <c r="M104" s="7">
        <v>2860</v>
      </c>
      <c r="N104" s="7">
        <v>2860</v>
      </c>
      <c r="O104" s="5" t="s">
        <v>360</v>
      </c>
      <c r="P104" s="7">
        <v>0</v>
      </c>
      <c r="Q104" s="7">
        <v>0</v>
      </c>
      <c r="R104" s="1" t="s">
        <v>360</v>
      </c>
      <c r="S104" s="1" t="s">
        <v>361</v>
      </c>
      <c r="T104" s="8" t="str">
        <f>HYPERLINK("https://my.zakupki.prom.ua/cabinet/purchases/state_purchase/view/12725121")</f>
        <v>https://my.zakupki.prom.ua/cabinet/purchases/state_purchase/view/12725121</v>
      </c>
      <c r="U104" s="1" t="s">
        <v>36</v>
      </c>
      <c r="V104" s="1" t="s">
        <v>433</v>
      </c>
      <c r="W104" s="7">
        <v>2860</v>
      </c>
      <c r="X104" s="1" t="s">
        <v>38</v>
      </c>
      <c r="Y104" s="1" t="s">
        <v>62</v>
      </c>
    </row>
    <row r="105" spans="1:25" ht="106.2" x14ac:dyDescent="0.3">
      <c r="A105" s="4">
        <v>101</v>
      </c>
      <c r="B105" s="1" t="s">
        <v>434</v>
      </c>
      <c r="C105" s="5" t="s">
        <v>334</v>
      </c>
      <c r="D105" s="1" t="s">
        <v>335</v>
      </c>
      <c r="E105" s="1" t="s">
        <v>58</v>
      </c>
      <c r="F105" s="6">
        <v>43714</v>
      </c>
      <c r="G105" s="1"/>
      <c r="H105" s="6">
        <v>43714</v>
      </c>
      <c r="I105" s="4">
        <v>1</v>
      </c>
      <c r="J105" s="7">
        <v>3</v>
      </c>
      <c r="K105" s="7">
        <v>12949.38</v>
      </c>
      <c r="L105" s="7">
        <v>4316.46</v>
      </c>
      <c r="M105" s="7">
        <v>12949.38</v>
      </c>
      <c r="N105" s="7">
        <v>4316.46</v>
      </c>
      <c r="O105" s="5" t="s">
        <v>374</v>
      </c>
      <c r="P105" s="7">
        <v>0</v>
      </c>
      <c r="Q105" s="7">
        <v>0</v>
      </c>
      <c r="R105" s="1" t="s">
        <v>374</v>
      </c>
      <c r="S105" s="1" t="s">
        <v>337</v>
      </c>
      <c r="T105" s="8" t="str">
        <f>HYPERLINK("https://my.zakupki.prom.ua/cabinet/purchases/state_purchase/view/12763967")</f>
        <v>https://my.zakupki.prom.ua/cabinet/purchases/state_purchase/view/12763967</v>
      </c>
      <c r="U105" s="1" t="s">
        <v>36</v>
      </c>
      <c r="V105" s="1" t="s">
        <v>435</v>
      </c>
      <c r="W105" s="7">
        <v>12949.38</v>
      </c>
      <c r="X105" s="1" t="s">
        <v>38</v>
      </c>
      <c r="Y105" s="1" t="s">
        <v>39</v>
      </c>
    </row>
    <row r="106" spans="1:25" ht="106.2" x14ac:dyDescent="0.3">
      <c r="A106" s="4">
        <v>102</v>
      </c>
      <c r="B106" s="1" t="s">
        <v>436</v>
      </c>
      <c r="C106" s="5" t="s">
        <v>340</v>
      </c>
      <c r="D106" s="1" t="s">
        <v>341</v>
      </c>
      <c r="E106" s="1" t="s">
        <v>58</v>
      </c>
      <c r="F106" s="6">
        <v>43714</v>
      </c>
      <c r="G106" s="1"/>
      <c r="H106" s="6">
        <v>43714</v>
      </c>
      <c r="I106" s="4">
        <v>1</v>
      </c>
      <c r="J106" s="7">
        <v>1</v>
      </c>
      <c r="K106" s="7">
        <v>234.5</v>
      </c>
      <c r="L106" s="7">
        <v>234.5</v>
      </c>
      <c r="M106" s="7">
        <v>234.5</v>
      </c>
      <c r="N106" s="7">
        <v>234.5</v>
      </c>
      <c r="O106" s="5" t="s">
        <v>374</v>
      </c>
      <c r="P106" s="7">
        <v>0</v>
      </c>
      <c r="Q106" s="7">
        <v>0</v>
      </c>
      <c r="R106" s="1" t="s">
        <v>374</v>
      </c>
      <c r="S106" s="1" t="s">
        <v>337</v>
      </c>
      <c r="T106" s="8" t="str">
        <f>HYPERLINK("https://my.zakupki.prom.ua/cabinet/purchases/state_purchase/view/12764344")</f>
        <v>https://my.zakupki.prom.ua/cabinet/purchases/state_purchase/view/12764344</v>
      </c>
      <c r="U106" s="1" t="s">
        <v>36</v>
      </c>
      <c r="V106" s="1" t="s">
        <v>435</v>
      </c>
      <c r="W106" s="7">
        <v>234.5</v>
      </c>
      <c r="X106" s="1" t="s">
        <v>38</v>
      </c>
      <c r="Y106" s="1" t="s">
        <v>39</v>
      </c>
    </row>
    <row r="107" spans="1:25" ht="106.2" x14ac:dyDescent="0.3">
      <c r="A107" s="4">
        <v>103</v>
      </c>
      <c r="B107" s="1" t="s">
        <v>437</v>
      </c>
      <c r="C107" s="5" t="s">
        <v>182</v>
      </c>
      <c r="D107" s="1" t="s">
        <v>105</v>
      </c>
      <c r="E107" s="1" t="s">
        <v>58</v>
      </c>
      <c r="F107" s="6">
        <v>43717</v>
      </c>
      <c r="G107" s="1"/>
      <c r="H107" s="6">
        <v>43717</v>
      </c>
      <c r="I107" s="4">
        <v>1</v>
      </c>
      <c r="J107" s="7">
        <v>4</v>
      </c>
      <c r="K107" s="7">
        <v>2000</v>
      </c>
      <c r="L107" s="7">
        <v>500</v>
      </c>
      <c r="M107" s="7">
        <v>2000</v>
      </c>
      <c r="N107" s="7">
        <v>500</v>
      </c>
      <c r="O107" s="5" t="s">
        <v>438</v>
      </c>
      <c r="P107" s="7">
        <v>0</v>
      </c>
      <c r="Q107" s="7">
        <v>0</v>
      </c>
      <c r="R107" s="1" t="s">
        <v>438</v>
      </c>
      <c r="S107" s="1" t="s">
        <v>439</v>
      </c>
      <c r="T107" s="8" t="str">
        <f>HYPERLINK("https://my.zakupki.prom.ua/cabinet/purchases/state_purchase/view/12778181")</f>
        <v>https://my.zakupki.prom.ua/cabinet/purchases/state_purchase/view/12778181</v>
      </c>
      <c r="U107" s="1" t="s">
        <v>36</v>
      </c>
      <c r="V107" s="1" t="s">
        <v>440</v>
      </c>
      <c r="W107" s="7">
        <v>2000</v>
      </c>
      <c r="X107" s="1" t="s">
        <v>38</v>
      </c>
      <c r="Y107" s="1" t="s">
        <v>39</v>
      </c>
    </row>
    <row r="108" spans="1:25" ht="106.2" x14ac:dyDescent="0.3">
      <c r="A108" s="4">
        <v>104</v>
      </c>
      <c r="B108" s="1" t="s">
        <v>441</v>
      </c>
      <c r="C108" s="5" t="s">
        <v>198</v>
      </c>
      <c r="D108" s="1" t="s">
        <v>99</v>
      </c>
      <c r="E108" s="1" t="s">
        <v>58</v>
      </c>
      <c r="F108" s="6">
        <v>43717</v>
      </c>
      <c r="G108" s="1"/>
      <c r="H108" s="6">
        <v>43717</v>
      </c>
      <c r="I108" s="4">
        <v>1</v>
      </c>
      <c r="J108" s="7">
        <v>4</v>
      </c>
      <c r="K108" s="7">
        <v>2000</v>
      </c>
      <c r="L108" s="7">
        <v>500</v>
      </c>
      <c r="M108" s="7">
        <v>2000</v>
      </c>
      <c r="N108" s="7">
        <v>500</v>
      </c>
      <c r="O108" s="5" t="s">
        <v>438</v>
      </c>
      <c r="P108" s="7">
        <v>0</v>
      </c>
      <c r="Q108" s="7">
        <v>0</v>
      </c>
      <c r="R108" s="1" t="s">
        <v>438</v>
      </c>
      <c r="S108" s="1" t="s">
        <v>439</v>
      </c>
      <c r="T108" s="8" t="str">
        <f>HYPERLINK("https://my.zakupki.prom.ua/cabinet/purchases/state_purchase/view/12778432")</f>
        <v>https://my.zakupki.prom.ua/cabinet/purchases/state_purchase/view/12778432</v>
      </c>
      <c r="U108" s="1" t="s">
        <v>36</v>
      </c>
      <c r="V108" s="1" t="s">
        <v>442</v>
      </c>
      <c r="W108" s="7">
        <v>2000</v>
      </c>
      <c r="X108" s="1" t="s">
        <v>38</v>
      </c>
      <c r="Y108" s="1" t="s">
        <v>39</v>
      </c>
    </row>
    <row r="109" spans="1:25" ht="106.2" x14ac:dyDescent="0.3">
      <c r="A109" s="4">
        <v>105</v>
      </c>
      <c r="B109" s="1" t="s">
        <v>443</v>
      </c>
      <c r="C109" s="5" t="s">
        <v>381</v>
      </c>
      <c r="D109" s="1" t="s">
        <v>382</v>
      </c>
      <c r="E109" s="1" t="s">
        <v>58</v>
      </c>
      <c r="F109" s="6">
        <v>43721</v>
      </c>
      <c r="G109" s="1"/>
      <c r="H109" s="6">
        <v>43721</v>
      </c>
      <c r="I109" s="4">
        <v>1</v>
      </c>
      <c r="J109" s="7">
        <v>1</v>
      </c>
      <c r="K109" s="7">
        <v>1500</v>
      </c>
      <c r="L109" s="7">
        <v>1500</v>
      </c>
      <c r="M109" s="7">
        <v>1500</v>
      </c>
      <c r="N109" s="7">
        <v>1500</v>
      </c>
      <c r="O109" s="5" t="s">
        <v>444</v>
      </c>
      <c r="P109" s="7">
        <v>0</v>
      </c>
      <c r="Q109" s="7">
        <v>0</v>
      </c>
      <c r="R109" s="1" t="s">
        <v>444</v>
      </c>
      <c r="S109" s="1" t="s">
        <v>445</v>
      </c>
      <c r="T109" s="8" t="str">
        <f>HYPERLINK("https://my.zakupki.prom.ua/cabinet/purchases/state_purchase/view/12837228")</f>
        <v>https://my.zakupki.prom.ua/cabinet/purchases/state_purchase/view/12837228</v>
      </c>
      <c r="U109" s="1" t="s">
        <v>36</v>
      </c>
      <c r="V109" s="1" t="s">
        <v>446</v>
      </c>
      <c r="W109" s="7">
        <v>1500</v>
      </c>
      <c r="X109" s="1" t="s">
        <v>38</v>
      </c>
      <c r="Y109" s="1" t="s">
        <v>62</v>
      </c>
    </row>
    <row r="110" spans="1:25" ht="106.2" x14ac:dyDescent="0.3">
      <c r="A110" s="4">
        <v>106</v>
      </c>
      <c r="B110" s="1" t="s">
        <v>447</v>
      </c>
      <c r="C110" s="5" t="s">
        <v>448</v>
      </c>
      <c r="D110" s="1" t="s">
        <v>449</v>
      </c>
      <c r="E110" s="1" t="s">
        <v>58</v>
      </c>
      <c r="F110" s="6">
        <v>43734</v>
      </c>
      <c r="G110" s="1"/>
      <c r="H110" s="6">
        <v>43734</v>
      </c>
      <c r="I110" s="4">
        <v>1</v>
      </c>
      <c r="J110" s="7">
        <v>1</v>
      </c>
      <c r="K110" s="7">
        <v>632.57000000000005</v>
      </c>
      <c r="L110" s="7">
        <v>632.57000000000005</v>
      </c>
      <c r="M110" s="7">
        <v>632.57000000000005</v>
      </c>
      <c r="N110" s="7">
        <v>632.57000000000005</v>
      </c>
      <c r="O110" s="5" t="s">
        <v>450</v>
      </c>
      <c r="P110" s="7">
        <v>0</v>
      </c>
      <c r="Q110" s="7">
        <v>0</v>
      </c>
      <c r="R110" s="1" t="s">
        <v>450</v>
      </c>
      <c r="S110" s="1" t="s">
        <v>101</v>
      </c>
      <c r="T110" s="8" t="str">
        <f>HYPERLINK("https://my.zakupki.prom.ua/cabinet/purchases/state_purchase/view/12983578")</f>
        <v>https://my.zakupki.prom.ua/cabinet/purchases/state_purchase/view/12983578</v>
      </c>
      <c r="U110" s="1" t="s">
        <v>36</v>
      </c>
      <c r="V110" s="1" t="s">
        <v>451</v>
      </c>
      <c r="W110" s="7">
        <v>632.57000000000005</v>
      </c>
      <c r="X110" s="1" t="s">
        <v>38</v>
      </c>
      <c r="Y110" s="1" t="s">
        <v>62</v>
      </c>
    </row>
    <row r="111" spans="1:25" ht="106.2" x14ac:dyDescent="0.3">
      <c r="A111" s="4">
        <v>107</v>
      </c>
      <c r="B111" s="1" t="s">
        <v>452</v>
      </c>
      <c r="C111" s="5" t="s">
        <v>453</v>
      </c>
      <c r="D111" s="1" t="s">
        <v>454</v>
      </c>
      <c r="E111" s="1" t="s">
        <v>58</v>
      </c>
      <c r="F111" s="6">
        <v>43734</v>
      </c>
      <c r="G111" s="1"/>
      <c r="H111" s="6">
        <v>43734</v>
      </c>
      <c r="I111" s="4">
        <v>1</v>
      </c>
      <c r="J111" s="7">
        <v>6</v>
      </c>
      <c r="K111" s="7">
        <v>1080</v>
      </c>
      <c r="L111" s="7">
        <v>180</v>
      </c>
      <c r="M111" s="7">
        <v>1080</v>
      </c>
      <c r="N111" s="7">
        <v>180</v>
      </c>
      <c r="O111" s="5" t="s">
        <v>450</v>
      </c>
      <c r="P111" s="7">
        <v>0</v>
      </c>
      <c r="Q111" s="7">
        <v>0</v>
      </c>
      <c r="R111" s="1" t="s">
        <v>450</v>
      </c>
      <c r="S111" s="1" t="s">
        <v>101</v>
      </c>
      <c r="T111" s="8" t="str">
        <f>HYPERLINK("https://my.zakupki.prom.ua/cabinet/purchases/state_purchase/view/12984100")</f>
        <v>https://my.zakupki.prom.ua/cabinet/purchases/state_purchase/view/12984100</v>
      </c>
      <c r="U111" s="1" t="s">
        <v>36</v>
      </c>
      <c r="V111" s="1" t="s">
        <v>451</v>
      </c>
      <c r="W111" s="7">
        <v>1080</v>
      </c>
      <c r="X111" s="1" t="s">
        <v>38</v>
      </c>
      <c r="Y111" s="1" t="s">
        <v>62</v>
      </c>
    </row>
    <row r="112" spans="1:25" ht="106.2" x14ac:dyDescent="0.3">
      <c r="A112" s="4">
        <v>108</v>
      </c>
      <c r="B112" s="1" t="s">
        <v>455</v>
      </c>
      <c r="C112" s="5" t="s">
        <v>456</v>
      </c>
      <c r="D112" s="1" t="s">
        <v>365</v>
      </c>
      <c r="E112" s="1" t="s">
        <v>58</v>
      </c>
      <c r="F112" s="6">
        <v>43734</v>
      </c>
      <c r="G112" s="1"/>
      <c r="H112" s="6">
        <v>43734</v>
      </c>
      <c r="I112" s="4">
        <v>1</v>
      </c>
      <c r="J112" s="7">
        <v>1</v>
      </c>
      <c r="K112" s="7">
        <v>86</v>
      </c>
      <c r="L112" s="7">
        <v>86</v>
      </c>
      <c r="M112" s="7">
        <v>86</v>
      </c>
      <c r="N112" s="7">
        <v>86</v>
      </c>
      <c r="O112" s="5" t="s">
        <v>366</v>
      </c>
      <c r="P112" s="7">
        <v>0</v>
      </c>
      <c r="Q112" s="7">
        <v>0</v>
      </c>
      <c r="R112" s="1" t="s">
        <v>366</v>
      </c>
      <c r="S112" s="1" t="s">
        <v>367</v>
      </c>
      <c r="T112" s="8" t="str">
        <f>HYPERLINK("https://my.zakupki.prom.ua/cabinet/purchases/state_purchase/view/12984898")</f>
        <v>https://my.zakupki.prom.ua/cabinet/purchases/state_purchase/view/12984898</v>
      </c>
      <c r="U112" s="1" t="s">
        <v>36</v>
      </c>
      <c r="V112" s="1" t="s">
        <v>457</v>
      </c>
      <c r="W112" s="7">
        <v>86</v>
      </c>
      <c r="X112" s="1" t="s">
        <v>38</v>
      </c>
      <c r="Y112" s="1" t="s">
        <v>62</v>
      </c>
    </row>
    <row r="113" spans="1:25" ht="106.2" x14ac:dyDescent="0.3">
      <c r="A113" s="4">
        <v>109</v>
      </c>
      <c r="B113" s="1" t="s">
        <v>458</v>
      </c>
      <c r="C113" s="5" t="s">
        <v>459</v>
      </c>
      <c r="D113" s="1" t="s">
        <v>365</v>
      </c>
      <c r="E113" s="1" t="s">
        <v>58</v>
      </c>
      <c r="F113" s="6">
        <v>43734</v>
      </c>
      <c r="G113" s="1"/>
      <c r="H113" s="6">
        <v>43734</v>
      </c>
      <c r="I113" s="4">
        <v>1</v>
      </c>
      <c r="J113" s="7">
        <v>1</v>
      </c>
      <c r="K113" s="7">
        <v>6</v>
      </c>
      <c r="L113" s="7">
        <v>6</v>
      </c>
      <c r="M113" s="7">
        <v>6</v>
      </c>
      <c r="N113" s="7">
        <v>6</v>
      </c>
      <c r="O113" s="5" t="s">
        <v>366</v>
      </c>
      <c r="P113" s="7">
        <v>0</v>
      </c>
      <c r="Q113" s="7">
        <v>0</v>
      </c>
      <c r="R113" s="1" t="s">
        <v>366</v>
      </c>
      <c r="S113" s="1" t="s">
        <v>367</v>
      </c>
      <c r="T113" s="8" t="str">
        <f>HYPERLINK("https://my.zakupki.prom.ua/cabinet/purchases/state_purchase/view/12985430")</f>
        <v>https://my.zakupki.prom.ua/cabinet/purchases/state_purchase/view/12985430</v>
      </c>
      <c r="U113" s="1" t="s">
        <v>36</v>
      </c>
      <c r="V113" s="1" t="s">
        <v>457</v>
      </c>
      <c r="W113" s="7">
        <v>6</v>
      </c>
      <c r="X113" s="1" t="s">
        <v>38</v>
      </c>
      <c r="Y113" s="1" t="s">
        <v>62</v>
      </c>
    </row>
    <row r="114" spans="1:25" ht="106.2" x14ac:dyDescent="0.3">
      <c r="A114" s="4">
        <v>110</v>
      </c>
      <c r="B114" s="1" t="s">
        <v>460</v>
      </c>
      <c r="C114" s="5" t="s">
        <v>461</v>
      </c>
      <c r="D114" s="1" t="s">
        <v>462</v>
      </c>
      <c r="E114" s="1" t="s">
        <v>58</v>
      </c>
      <c r="F114" s="6">
        <v>43746</v>
      </c>
      <c r="G114" s="1"/>
      <c r="H114" s="6">
        <v>43746</v>
      </c>
      <c r="I114" s="4">
        <v>1</v>
      </c>
      <c r="J114" s="7">
        <v>4</v>
      </c>
      <c r="K114" s="7">
        <v>19800</v>
      </c>
      <c r="L114" s="7">
        <v>4950</v>
      </c>
      <c r="M114" s="7">
        <v>19800</v>
      </c>
      <c r="N114" s="7">
        <v>4950</v>
      </c>
      <c r="O114" s="5" t="s">
        <v>463</v>
      </c>
      <c r="P114" s="7">
        <v>0</v>
      </c>
      <c r="Q114" s="7">
        <v>0</v>
      </c>
      <c r="R114" s="1" t="s">
        <v>463</v>
      </c>
      <c r="S114" s="1" t="s">
        <v>464</v>
      </c>
      <c r="T114" s="8" t="str">
        <f>HYPERLINK("https://my.zakupki.prom.ua/cabinet/purchases/state_purchase/view/13112495")</f>
        <v>https://my.zakupki.prom.ua/cabinet/purchases/state_purchase/view/13112495</v>
      </c>
      <c r="U114" s="1" t="s">
        <v>36</v>
      </c>
      <c r="V114" s="1" t="s">
        <v>465</v>
      </c>
      <c r="W114" s="7">
        <v>19800</v>
      </c>
      <c r="X114" s="1" t="s">
        <v>38</v>
      </c>
      <c r="Y114" s="1" t="s">
        <v>62</v>
      </c>
    </row>
    <row r="115" spans="1:25" ht="106.2" x14ac:dyDescent="0.3">
      <c r="A115" s="4">
        <v>111</v>
      </c>
      <c r="B115" s="1" t="s">
        <v>466</v>
      </c>
      <c r="C115" s="5" t="s">
        <v>467</v>
      </c>
      <c r="D115" s="1" t="s">
        <v>468</v>
      </c>
      <c r="E115" s="1" t="s">
        <v>58</v>
      </c>
      <c r="F115" s="6">
        <v>43746</v>
      </c>
      <c r="G115" s="1"/>
      <c r="H115" s="6">
        <v>43746</v>
      </c>
      <c r="I115" s="4">
        <v>1</v>
      </c>
      <c r="J115" s="7">
        <v>100</v>
      </c>
      <c r="K115" s="7">
        <v>2200</v>
      </c>
      <c r="L115" s="7">
        <v>22</v>
      </c>
      <c r="M115" s="7">
        <v>2200</v>
      </c>
      <c r="N115" s="7">
        <v>22</v>
      </c>
      <c r="O115" s="5" t="s">
        <v>469</v>
      </c>
      <c r="P115" s="7">
        <v>0</v>
      </c>
      <c r="Q115" s="7">
        <v>0</v>
      </c>
      <c r="R115" s="1" t="s">
        <v>469</v>
      </c>
      <c r="S115" s="1" t="s">
        <v>470</v>
      </c>
      <c r="T115" s="8" t="str">
        <f>HYPERLINK("https://my.zakupki.prom.ua/cabinet/purchases/state_purchase/view/13113850")</f>
        <v>https://my.zakupki.prom.ua/cabinet/purchases/state_purchase/view/13113850</v>
      </c>
      <c r="U115" s="1" t="s">
        <v>36</v>
      </c>
      <c r="V115" s="1" t="s">
        <v>471</v>
      </c>
      <c r="W115" s="7">
        <v>2200</v>
      </c>
      <c r="X115" s="1" t="s">
        <v>38</v>
      </c>
      <c r="Y115" s="1" t="s">
        <v>62</v>
      </c>
    </row>
    <row r="116" spans="1:25" ht="106.2" x14ac:dyDescent="0.3">
      <c r="A116" s="4">
        <v>112</v>
      </c>
      <c r="B116" s="1" t="s">
        <v>472</v>
      </c>
      <c r="C116" s="5" t="s">
        <v>473</v>
      </c>
      <c r="D116" s="1" t="s">
        <v>462</v>
      </c>
      <c r="E116" s="1" t="s">
        <v>58</v>
      </c>
      <c r="F116" s="6">
        <v>43747</v>
      </c>
      <c r="G116" s="1"/>
      <c r="H116" s="6">
        <v>43748</v>
      </c>
      <c r="I116" s="4">
        <v>1</v>
      </c>
      <c r="J116" s="7">
        <v>3.95</v>
      </c>
      <c r="K116" s="7">
        <v>24700</v>
      </c>
      <c r="L116" s="7">
        <v>6253.164556962025</v>
      </c>
      <c r="M116" s="7">
        <v>24700</v>
      </c>
      <c r="N116" s="7">
        <v>6253.164556962025</v>
      </c>
      <c r="O116" s="5" t="s">
        <v>474</v>
      </c>
      <c r="P116" s="7">
        <v>0</v>
      </c>
      <c r="Q116" s="7">
        <v>0</v>
      </c>
      <c r="R116" s="1" t="s">
        <v>474</v>
      </c>
      <c r="S116" s="1" t="s">
        <v>475</v>
      </c>
      <c r="T116" s="8" t="str">
        <f>HYPERLINK("https://my.zakupki.prom.ua/cabinet/purchases/state_purchase/view/13120607")</f>
        <v>https://my.zakupki.prom.ua/cabinet/purchases/state_purchase/view/13120607</v>
      </c>
      <c r="U116" s="1" t="s">
        <v>36</v>
      </c>
      <c r="V116" s="1" t="s">
        <v>476</v>
      </c>
      <c r="W116" s="7">
        <v>24700</v>
      </c>
      <c r="X116" s="1" t="s">
        <v>38</v>
      </c>
      <c r="Y116" s="1" t="s">
        <v>62</v>
      </c>
    </row>
    <row r="117" spans="1:25" ht="106.2" x14ac:dyDescent="0.3">
      <c r="A117" s="4">
        <v>113</v>
      </c>
      <c r="B117" s="1" t="s">
        <v>477</v>
      </c>
      <c r="C117" s="5" t="s">
        <v>182</v>
      </c>
      <c r="D117" s="1" t="s">
        <v>105</v>
      </c>
      <c r="E117" s="1" t="s">
        <v>58</v>
      </c>
      <c r="F117" s="6">
        <v>43747</v>
      </c>
      <c r="G117" s="1"/>
      <c r="H117" s="6">
        <v>43747</v>
      </c>
      <c r="I117" s="4">
        <v>1</v>
      </c>
      <c r="J117" s="7">
        <v>3</v>
      </c>
      <c r="K117" s="7">
        <v>2000</v>
      </c>
      <c r="L117" s="7">
        <v>666.66666666666663</v>
      </c>
      <c r="M117" s="7">
        <v>2000</v>
      </c>
      <c r="N117" s="7">
        <v>666.66666666666663</v>
      </c>
      <c r="O117" s="5" t="s">
        <v>478</v>
      </c>
      <c r="P117" s="7">
        <v>0</v>
      </c>
      <c r="Q117" s="7">
        <v>0</v>
      </c>
      <c r="R117" s="1" t="s">
        <v>478</v>
      </c>
      <c r="S117" s="1" t="s">
        <v>179</v>
      </c>
      <c r="T117" s="8" t="str">
        <f>HYPERLINK("https://my.zakupki.prom.ua/cabinet/purchases/state_purchase/view/13122033")</f>
        <v>https://my.zakupki.prom.ua/cabinet/purchases/state_purchase/view/13122033</v>
      </c>
      <c r="U117" s="1" t="s">
        <v>36</v>
      </c>
      <c r="V117" s="1" t="s">
        <v>479</v>
      </c>
      <c r="W117" s="7">
        <v>2000</v>
      </c>
      <c r="X117" s="1" t="s">
        <v>38</v>
      </c>
      <c r="Y117" s="1" t="s">
        <v>39</v>
      </c>
    </row>
    <row r="118" spans="1:25" ht="106.2" x14ac:dyDescent="0.3">
      <c r="A118" s="4">
        <v>114</v>
      </c>
      <c r="B118" s="1" t="s">
        <v>480</v>
      </c>
      <c r="C118" s="5" t="s">
        <v>481</v>
      </c>
      <c r="D118" s="1" t="s">
        <v>417</v>
      </c>
      <c r="E118" s="1" t="s">
        <v>58</v>
      </c>
      <c r="F118" s="6">
        <v>43747</v>
      </c>
      <c r="G118" s="1"/>
      <c r="H118" s="6">
        <v>43747</v>
      </c>
      <c r="I118" s="4">
        <v>1</v>
      </c>
      <c r="J118" s="7">
        <v>1</v>
      </c>
      <c r="K118" s="7">
        <v>411.45</v>
      </c>
      <c r="L118" s="7">
        <v>411.45</v>
      </c>
      <c r="M118" s="7">
        <v>411.45</v>
      </c>
      <c r="N118" s="7">
        <v>411.45</v>
      </c>
      <c r="O118" s="5" t="s">
        <v>406</v>
      </c>
      <c r="P118" s="7">
        <v>0</v>
      </c>
      <c r="Q118" s="7">
        <v>0</v>
      </c>
      <c r="R118" s="1" t="s">
        <v>406</v>
      </c>
      <c r="S118" s="1" t="s">
        <v>407</v>
      </c>
      <c r="T118" s="8" t="str">
        <f>HYPERLINK("https://my.zakupki.prom.ua/cabinet/purchases/state_purchase/view/13123528")</f>
        <v>https://my.zakupki.prom.ua/cabinet/purchases/state_purchase/view/13123528</v>
      </c>
      <c r="U118" s="1" t="s">
        <v>36</v>
      </c>
      <c r="V118" s="1" t="s">
        <v>50</v>
      </c>
      <c r="W118" s="7">
        <v>411.45</v>
      </c>
      <c r="X118" s="1" t="s">
        <v>38</v>
      </c>
      <c r="Y118" s="1" t="s">
        <v>62</v>
      </c>
    </row>
    <row r="119" spans="1:25" ht="106.2" x14ac:dyDescent="0.3">
      <c r="A119" s="4">
        <v>115</v>
      </c>
      <c r="B119" s="1" t="s">
        <v>482</v>
      </c>
      <c r="C119" s="5" t="s">
        <v>198</v>
      </c>
      <c r="D119" s="1" t="s">
        <v>99</v>
      </c>
      <c r="E119" s="1" t="s">
        <v>58</v>
      </c>
      <c r="F119" s="6">
        <v>43755</v>
      </c>
      <c r="G119" s="1"/>
      <c r="H119" s="6">
        <v>43755</v>
      </c>
      <c r="I119" s="4">
        <v>1</v>
      </c>
      <c r="J119" s="7">
        <v>3</v>
      </c>
      <c r="K119" s="7">
        <v>1500</v>
      </c>
      <c r="L119" s="7">
        <v>500</v>
      </c>
      <c r="M119" s="7">
        <v>1500</v>
      </c>
      <c r="N119" s="7">
        <v>500</v>
      </c>
      <c r="O119" s="5" t="s">
        <v>483</v>
      </c>
      <c r="P119" s="7">
        <v>0</v>
      </c>
      <c r="Q119" s="7">
        <v>0</v>
      </c>
      <c r="R119" s="1" t="s">
        <v>483</v>
      </c>
      <c r="S119" s="1" t="s">
        <v>403</v>
      </c>
      <c r="T119" s="8" t="str">
        <f>HYPERLINK("https://my.zakupki.prom.ua/cabinet/purchases/state_purchase/view/13207629")</f>
        <v>https://my.zakupki.prom.ua/cabinet/purchases/state_purchase/view/13207629</v>
      </c>
      <c r="U119" s="1" t="s">
        <v>36</v>
      </c>
      <c r="V119" s="1" t="s">
        <v>484</v>
      </c>
      <c r="W119" s="7">
        <v>1500</v>
      </c>
      <c r="X119" s="1" t="s">
        <v>38</v>
      </c>
      <c r="Y119" s="1" t="s">
        <v>39</v>
      </c>
    </row>
    <row r="120" spans="1:25" ht="106.2" x14ac:dyDescent="0.3">
      <c r="A120" s="4">
        <v>116</v>
      </c>
      <c r="B120" s="1" t="s">
        <v>485</v>
      </c>
      <c r="C120" s="5" t="s">
        <v>486</v>
      </c>
      <c r="D120" s="1" t="s">
        <v>468</v>
      </c>
      <c r="E120" s="1" t="s">
        <v>58</v>
      </c>
      <c r="F120" s="6">
        <v>43755</v>
      </c>
      <c r="G120" s="1"/>
      <c r="H120" s="6">
        <v>43755</v>
      </c>
      <c r="I120" s="4">
        <v>1</v>
      </c>
      <c r="J120" s="7">
        <v>180</v>
      </c>
      <c r="K120" s="7">
        <v>4300</v>
      </c>
      <c r="L120" s="7">
        <v>23.888888888888889</v>
      </c>
      <c r="M120" s="7">
        <v>4300</v>
      </c>
      <c r="N120" s="7">
        <v>23.888888888888889</v>
      </c>
      <c r="O120" s="5" t="s">
        <v>487</v>
      </c>
      <c r="P120" s="7">
        <v>0</v>
      </c>
      <c r="Q120" s="7">
        <v>0</v>
      </c>
      <c r="R120" s="1" t="s">
        <v>487</v>
      </c>
      <c r="S120" s="1" t="s">
        <v>488</v>
      </c>
      <c r="T120" s="8" t="str">
        <f>HYPERLINK("https://my.zakupki.prom.ua/cabinet/purchases/state_purchase/view/13208441")</f>
        <v>https://my.zakupki.prom.ua/cabinet/purchases/state_purchase/view/13208441</v>
      </c>
      <c r="U120" s="1" t="s">
        <v>36</v>
      </c>
      <c r="V120" s="1" t="s">
        <v>489</v>
      </c>
      <c r="W120" s="7">
        <v>4300</v>
      </c>
      <c r="X120" s="1" t="s">
        <v>38</v>
      </c>
      <c r="Y120" s="1" t="s">
        <v>62</v>
      </c>
    </row>
    <row r="121" spans="1:25" ht="106.2" x14ac:dyDescent="0.3">
      <c r="A121" s="4">
        <v>117</v>
      </c>
      <c r="B121" s="1" t="s">
        <v>490</v>
      </c>
      <c r="C121" s="5" t="s">
        <v>491</v>
      </c>
      <c r="D121" s="1" t="s">
        <v>492</v>
      </c>
      <c r="E121" s="1" t="s">
        <v>58</v>
      </c>
      <c r="F121" s="6">
        <v>43755</v>
      </c>
      <c r="G121" s="1"/>
      <c r="H121" s="6">
        <v>43755</v>
      </c>
      <c r="I121" s="4">
        <v>1</v>
      </c>
      <c r="J121" s="7">
        <v>8</v>
      </c>
      <c r="K121" s="7">
        <v>10600</v>
      </c>
      <c r="L121" s="7">
        <v>1325</v>
      </c>
      <c r="M121" s="7">
        <v>10600</v>
      </c>
      <c r="N121" s="7">
        <v>1325</v>
      </c>
      <c r="O121" s="5" t="s">
        <v>487</v>
      </c>
      <c r="P121" s="7">
        <v>0</v>
      </c>
      <c r="Q121" s="7">
        <v>0</v>
      </c>
      <c r="R121" s="1" t="s">
        <v>487</v>
      </c>
      <c r="S121" s="1" t="s">
        <v>488</v>
      </c>
      <c r="T121" s="8" t="str">
        <f>HYPERLINK("https://my.zakupki.prom.ua/cabinet/purchases/state_purchase/view/13208831")</f>
        <v>https://my.zakupki.prom.ua/cabinet/purchases/state_purchase/view/13208831</v>
      </c>
      <c r="U121" s="1" t="s">
        <v>36</v>
      </c>
      <c r="V121" s="1" t="s">
        <v>489</v>
      </c>
      <c r="W121" s="7">
        <v>10600</v>
      </c>
      <c r="X121" s="1" t="s">
        <v>38</v>
      </c>
      <c r="Y121" s="1" t="s">
        <v>62</v>
      </c>
    </row>
    <row r="122" spans="1:25" ht="106.2" x14ac:dyDescent="0.3">
      <c r="A122" s="4">
        <v>118</v>
      </c>
      <c r="B122" s="1" t="s">
        <v>493</v>
      </c>
      <c r="C122" s="5" t="s">
        <v>448</v>
      </c>
      <c r="D122" s="1" t="s">
        <v>449</v>
      </c>
      <c r="E122" s="1" t="s">
        <v>58</v>
      </c>
      <c r="F122" s="6">
        <v>43755</v>
      </c>
      <c r="G122" s="1"/>
      <c r="H122" s="6">
        <v>43755</v>
      </c>
      <c r="I122" s="4">
        <v>1</v>
      </c>
      <c r="J122" s="7">
        <v>1</v>
      </c>
      <c r="K122" s="7">
        <v>578</v>
      </c>
      <c r="L122" s="7">
        <v>578</v>
      </c>
      <c r="M122" s="7">
        <v>578</v>
      </c>
      <c r="N122" s="7">
        <v>578</v>
      </c>
      <c r="O122" s="5" t="s">
        <v>494</v>
      </c>
      <c r="P122" s="7">
        <v>0</v>
      </c>
      <c r="Q122" s="7">
        <v>0</v>
      </c>
      <c r="R122" s="1" t="s">
        <v>494</v>
      </c>
      <c r="S122" s="1" t="s">
        <v>495</v>
      </c>
      <c r="T122" s="8" t="str">
        <f>HYPERLINK("https://my.zakupki.prom.ua/cabinet/purchases/state_purchase/view/13211666")</f>
        <v>https://my.zakupki.prom.ua/cabinet/purchases/state_purchase/view/13211666</v>
      </c>
      <c r="U122" s="1" t="s">
        <v>36</v>
      </c>
      <c r="V122" s="1" t="s">
        <v>496</v>
      </c>
      <c r="W122" s="7">
        <v>578</v>
      </c>
      <c r="X122" s="1" t="s">
        <v>38</v>
      </c>
      <c r="Y122" s="1" t="s">
        <v>62</v>
      </c>
    </row>
    <row r="123" spans="1:25" ht="106.2" x14ac:dyDescent="0.3">
      <c r="A123" s="4">
        <v>119</v>
      </c>
      <c r="B123" s="1" t="s">
        <v>497</v>
      </c>
      <c r="C123" s="5" t="s">
        <v>498</v>
      </c>
      <c r="D123" s="1" t="s">
        <v>449</v>
      </c>
      <c r="E123" s="1" t="s">
        <v>58</v>
      </c>
      <c r="F123" s="6">
        <v>43756</v>
      </c>
      <c r="G123" s="1"/>
      <c r="H123" s="6">
        <v>43756</v>
      </c>
      <c r="I123" s="4">
        <v>1</v>
      </c>
      <c r="J123" s="7">
        <v>1</v>
      </c>
      <c r="K123" s="7">
        <v>589.42999999999995</v>
      </c>
      <c r="L123" s="7">
        <v>589.42999999999995</v>
      </c>
      <c r="M123" s="7">
        <v>589.42999999999995</v>
      </c>
      <c r="N123" s="7">
        <v>589.42999999999995</v>
      </c>
      <c r="O123" s="5" t="s">
        <v>499</v>
      </c>
      <c r="P123" s="7">
        <v>0</v>
      </c>
      <c r="Q123" s="7">
        <v>0</v>
      </c>
      <c r="R123" s="1" t="s">
        <v>499</v>
      </c>
      <c r="S123" s="1" t="s">
        <v>101</v>
      </c>
      <c r="T123" s="8" t="str">
        <f>HYPERLINK("https://my.zakupki.prom.ua/cabinet/purchases/state_purchase/view/13230546")</f>
        <v>https://my.zakupki.prom.ua/cabinet/purchases/state_purchase/view/13230546</v>
      </c>
      <c r="U123" s="1" t="s">
        <v>36</v>
      </c>
      <c r="V123" s="1" t="s">
        <v>500</v>
      </c>
      <c r="W123" s="7">
        <v>589.42999999999995</v>
      </c>
      <c r="X123" s="1" t="s">
        <v>38</v>
      </c>
      <c r="Y123" s="1" t="s">
        <v>39</v>
      </c>
    </row>
    <row r="124" spans="1:25" ht="106.2" x14ac:dyDescent="0.3">
      <c r="A124" s="4">
        <v>120</v>
      </c>
      <c r="B124" s="1" t="s">
        <v>501</v>
      </c>
      <c r="C124" s="5" t="s">
        <v>453</v>
      </c>
      <c r="D124" s="1" t="s">
        <v>454</v>
      </c>
      <c r="E124" s="1" t="s">
        <v>58</v>
      </c>
      <c r="F124" s="6">
        <v>43756</v>
      </c>
      <c r="G124" s="1"/>
      <c r="H124" s="6">
        <v>43756</v>
      </c>
      <c r="I124" s="4">
        <v>1</v>
      </c>
      <c r="J124" s="7">
        <v>4</v>
      </c>
      <c r="K124" s="7">
        <v>720</v>
      </c>
      <c r="L124" s="7">
        <v>180</v>
      </c>
      <c r="M124" s="7">
        <v>720</v>
      </c>
      <c r="N124" s="7">
        <v>180</v>
      </c>
      <c r="O124" s="5" t="s">
        <v>499</v>
      </c>
      <c r="P124" s="7">
        <v>0</v>
      </c>
      <c r="Q124" s="7">
        <v>0</v>
      </c>
      <c r="R124" s="1" t="s">
        <v>499</v>
      </c>
      <c r="S124" s="1" t="s">
        <v>101</v>
      </c>
      <c r="T124" s="8" t="str">
        <f>HYPERLINK("https://my.zakupki.prom.ua/cabinet/purchases/state_purchase/view/13231242")</f>
        <v>https://my.zakupki.prom.ua/cabinet/purchases/state_purchase/view/13231242</v>
      </c>
      <c r="U124" s="1" t="s">
        <v>36</v>
      </c>
      <c r="V124" s="1" t="s">
        <v>500</v>
      </c>
      <c r="W124" s="7">
        <v>720</v>
      </c>
      <c r="X124" s="1" t="s">
        <v>38</v>
      </c>
      <c r="Y124" s="1" t="s">
        <v>39</v>
      </c>
    </row>
    <row r="125" spans="1:25" ht="106.2" x14ac:dyDescent="0.3">
      <c r="A125" s="4">
        <v>121</v>
      </c>
      <c r="B125" s="1" t="s">
        <v>502</v>
      </c>
      <c r="C125" s="5" t="s">
        <v>503</v>
      </c>
      <c r="D125" s="1" t="s">
        <v>454</v>
      </c>
      <c r="E125" s="1" t="s">
        <v>58</v>
      </c>
      <c r="F125" s="6">
        <v>43756</v>
      </c>
      <c r="G125" s="1"/>
      <c r="H125" s="6">
        <v>43756</v>
      </c>
      <c r="I125" s="4">
        <v>1</v>
      </c>
      <c r="J125" s="7">
        <v>10</v>
      </c>
      <c r="K125" s="7">
        <v>2000</v>
      </c>
      <c r="L125" s="7">
        <v>200</v>
      </c>
      <c r="M125" s="7">
        <v>2000</v>
      </c>
      <c r="N125" s="7">
        <v>200</v>
      </c>
      <c r="O125" s="5" t="s">
        <v>499</v>
      </c>
      <c r="P125" s="7">
        <v>0</v>
      </c>
      <c r="Q125" s="7">
        <v>0</v>
      </c>
      <c r="R125" s="1" t="s">
        <v>499</v>
      </c>
      <c r="S125" s="1" t="s">
        <v>101</v>
      </c>
      <c r="T125" s="8" t="str">
        <f>HYPERLINK("https://my.zakupki.prom.ua/cabinet/purchases/state_purchase/view/13232176")</f>
        <v>https://my.zakupki.prom.ua/cabinet/purchases/state_purchase/view/13232176</v>
      </c>
      <c r="U125" s="1" t="s">
        <v>36</v>
      </c>
      <c r="V125" s="1" t="s">
        <v>500</v>
      </c>
      <c r="W125" s="7">
        <v>2000</v>
      </c>
      <c r="X125" s="1" t="s">
        <v>38</v>
      </c>
      <c r="Y125" s="1" t="s">
        <v>39</v>
      </c>
    </row>
    <row r="126" spans="1:25" ht="106.2" x14ac:dyDescent="0.3">
      <c r="A126" s="4">
        <v>122</v>
      </c>
      <c r="B126" s="1" t="s">
        <v>504</v>
      </c>
      <c r="C126" s="5" t="s">
        <v>505</v>
      </c>
      <c r="D126" s="1" t="s">
        <v>454</v>
      </c>
      <c r="E126" s="1" t="s">
        <v>58</v>
      </c>
      <c r="F126" s="6">
        <v>43756</v>
      </c>
      <c r="G126" s="1"/>
      <c r="H126" s="6">
        <v>43756</v>
      </c>
      <c r="I126" s="4">
        <v>1</v>
      </c>
      <c r="J126" s="7">
        <v>2</v>
      </c>
      <c r="K126" s="7">
        <v>5552</v>
      </c>
      <c r="L126" s="7">
        <v>2776</v>
      </c>
      <c r="M126" s="7">
        <v>5552</v>
      </c>
      <c r="N126" s="7">
        <v>2776</v>
      </c>
      <c r="O126" s="5" t="s">
        <v>499</v>
      </c>
      <c r="P126" s="7">
        <v>0</v>
      </c>
      <c r="Q126" s="7">
        <v>0</v>
      </c>
      <c r="R126" s="1" t="s">
        <v>499</v>
      </c>
      <c r="S126" s="1" t="s">
        <v>101</v>
      </c>
      <c r="T126" s="8" t="str">
        <f>HYPERLINK("https://my.zakupki.prom.ua/cabinet/purchases/state_purchase/view/13232750")</f>
        <v>https://my.zakupki.prom.ua/cabinet/purchases/state_purchase/view/13232750</v>
      </c>
      <c r="U126" s="1" t="s">
        <v>36</v>
      </c>
      <c r="V126" s="1" t="s">
        <v>500</v>
      </c>
      <c r="W126" s="7">
        <v>5552</v>
      </c>
      <c r="X126" s="1" t="s">
        <v>38</v>
      </c>
      <c r="Y126" s="1" t="s">
        <v>39</v>
      </c>
    </row>
    <row r="127" spans="1:25" ht="106.2" x14ac:dyDescent="0.3">
      <c r="A127" s="4">
        <v>123</v>
      </c>
      <c r="B127" s="1" t="s">
        <v>506</v>
      </c>
      <c r="C127" s="5" t="s">
        <v>507</v>
      </c>
      <c r="D127" s="1" t="s">
        <v>508</v>
      </c>
      <c r="E127" s="1" t="s">
        <v>58</v>
      </c>
      <c r="F127" s="6">
        <v>43756</v>
      </c>
      <c r="G127" s="1"/>
      <c r="H127" s="6">
        <v>43756</v>
      </c>
      <c r="I127" s="4">
        <v>1</v>
      </c>
      <c r="J127" s="7">
        <v>2</v>
      </c>
      <c r="K127" s="7">
        <v>11998</v>
      </c>
      <c r="L127" s="7">
        <v>5999</v>
      </c>
      <c r="M127" s="7">
        <v>11998</v>
      </c>
      <c r="N127" s="7">
        <v>5999</v>
      </c>
      <c r="O127" s="5" t="s">
        <v>499</v>
      </c>
      <c r="P127" s="7">
        <v>0</v>
      </c>
      <c r="Q127" s="7">
        <v>0</v>
      </c>
      <c r="R127" s="1" t="s">
        <v>499</v>
      </c>
      <c r="S127" s="1" t="s">
        <v>101</v>
      </c>
      <c r="T127" s="8" t="str">
        <f>HYPERLINK("https://my.zakupki.prom.ua/cabinet/purchases/state_purchase/view/13233136")</f>
        <v>https://my.zakupki.prom.ua/cabinet/purchases/state_purchase/view/13233136</v>
      </c>
      <c r="U127" s="1" t="s">
        <v>36</v>
      </c>
      <c r="V127" s="1" t="s">
        <v>500</v>
      </c>
      <c r="W127" s="7">
        <v>11998</v>
      </c>
      <c r="X127" s="1" t="s">
        <v>38</v>
      </c>
      <c r="Y127" s="1" t="s">
        <v>39</v>
      </c>
    </row>
    <row r="128" spans="1:25" ht="106.2" x14ac:dyDescent="0.3">
      <c r="A128" s="4">
        <v>124</v>
      </c>
      <c r="B128" s="1" t="s">
        <v>509</v>
      </c>
      <c r="C128" s="5" t="s">
        <v>510</v>
      </c>
      <c r="D128" s="1" t="s">
        <v>28</v>
      </c>
      <c r="E128" s="1" t="s">
        <v>29</v>
      </c>
      <c r="F128" s="6">
        <v>43756</v>
      </c>
      <c r="G128" s="1"/>
      <c r="H128" s="6">
        <v>43782</v>
      </c>
      <c r="I128" s="4">
        <v>1</v>
      </c>
      <c r="J128" s="7">
        <v>2.3199999999999998</v>
      </c>
      <c r="K128" s="7">
        <v>930.83</v>
      </c>
      <c r="L128" s="7">
        <v>401.21982758620692</v>
      </c>
      <c r="M128" s="7">
        <v>930.83</v>
      </c>
      <c r="N128" s="7">
        <v>401.21982758620692</v>
      </c>
      <c r="O128" s="5" t="s">
        <v>388</v>
      </c>
      <c r="P128" s="7">
        <v>0</v>
      </c>
      <c r="Q128" s="7">
        <v>0</v>
      </c>
      <c r="R128" s="1" t="s">
        <v>388</v>
      </c>
      <c r="S128" s="1" t="s">
        <v>389</v>
      </c>
      <c r="T128" s="8" t="str">
        <f>HYPERLINK("https://my.zakupki.prom.ua/cabinet/purchases/state_purchase/view/13235531")</f>
        <v>https://my.zakupki.prom.ua/cabinet/purchases/state_purchase/view/13235531</v>
      </c>
      <c r="U128" s="1" t="s">
        <v>36</v>
      </c>
      <c r="V128" s="1" t="s">
        <v>511</v>
      </c>
      <c r="W128" s="7">
        <v>930.83</v>
      </c>
      <c r="X128" s="1" t="s">
        <v>38</v>
      </c>
      <c r="Y128" s="1" t="s">
        <v>39</v>
      </c>
    </row>
    <row r="129" spans="1:25" ht="106.2" x14ac:dyDescent="0.3">
      <c r="A129" s="4">
        <v>125</v>
      </c>
      <c r="B129" s="1" t="s">
        <v>512</v>
      </c>
      <c r="C129" s="5" t="s">
        <v>513</v>
      </c>
      <c r="D129" s="1" t="s">
        <v>378</v>
      </c>
      <c r="E129" s="1" t="s">
        <v>58</v>
      </c>
      <c r="F129" s="6">
        <v>43759</v>
      </c>
      <c r="G129" s="1"/>
      <c r="H129" s="6">
        <v>43759</v>
      </c>
      <c r="I129" s="4">
        <v>1</v>
      </c>
      <c r="J129" s="7">
        <v>690</v>
      </c>
      <c r="K129" s="7">
        <v>2070</v>
      </c>
      <c r="L129" s="7">
        <v>3</v>
      </c>
      <c r="M129" s="7">
        <v>2070</v>
      </c>
      <c r="N129" s="7">
        <v>3</v>
      </c>
      <c r="O129" s="5" t="s">
        <v>308</v>
      </c>
      <c r="P129" s="7">
        <v>0</v>
      </c>
      <c r="Q129" s="7">
        <v>0</v>
      </c>
      <c r="R129" s="1" t="s">
        <v>308</v>
      </c>
      <c r="S129" s="1" t="s">
        <v>309</v>
      </c>
      <c r="T129" s="8" t="str">
        <f>HYPERLINK("https://my.zakupki.prom.ua/cabinet/purchases/state_purchase/view/13244555")</f>
        <v>https://my.zakupki.prom.ua/cabinet/purchases/state_purchase/view/13244555</v>
      </c>
      <c r="U129" s="1" t="s">
        <v>36</v>
      </c>
      <c r="V129" s="1" t="s">
        <v>514</v>
      </c>
      <c r="W129" s="7">
        <v>2070</v>
      </c>
      <c r="X129" s="1" t="s">
        <v>38</v>
      </c>
      <c r="Y129" s="1" t="s">
        <v>62</v>
      </c>
    </row>
    <row r="130" spans="1:25" ht="106.2" x14ac:dyDescent="0.3">
      <c r="A130" s="4">
        <v>126</v>
      </c>
      <c r="B130" s="1" t="s">
        <v>515</v>
      </c>
      <c r="C130" s="5" t="s">
        <v>516</v>
      </c>
      <c r="D130" s="1" t="s">
        <v>313</v>
      </c>
      <c r="E130" s="1" t="s">
        <v>58</v>
      </c>
      <c r="F130" s="6">
        <v>43759</v>
      </c>
      <c r="G130" s="1"/>
      <c r="H130" s="6">
        <v>43759</v>
      </c>
      <c r="I130" s="4">
        <v>1</v>
      </c>
      <c r="J130" s="7">
        <v>1</v>
      </c>
      <c r="K130" s="7">
        <v>20.72</v>
      </c>
      <c r="L130" s="7">
        <v>20.72</v>
      </c>
      <c r="M130" s="7">
        <v>20.72</v>
      </c>
      <c r="N130" s="7">
        <v>20.72</v>
      </c>
      <c r="O130" s="5" t="s">
        <v>308</v>
      </c>
      <c r="P130" s="7">
        <v>0</v>
      </c>
      <c r="Q130" s="7">
        <v>0</v>
      </c>
      <c r="R130" s="1" t="s">
        <v>308</v>
      </c>
      <c r="S130" s="1" t="s">
        <v>309</v>
      </c>
      <c r="T130" s="8" t="str">
        <f>HYPERLINK("https://my.zakupki.prom.ua/cabinet/purchases/state_purchase/view/13244990")</f>
        <v>https://my.zakupki.prom.ua/cabinet/purchases/state_purchase/view/13244990</v>
      </c>
      <c r="U130" s="1" t="s">
        <v>36</v>
      </c>
      <c r="V130" s="1" t="s">
        <v>514</v>
      </c>
      <c r="W130" s="7">
        <v>20.72</v>
      </c>
      <c r="X130" s="1" t="s">
        <v>38</v>
      </c>
      <c r="Y130" s="1" t="s">
        <v>62</v>
      </c>
    </row>
    <row r="131" spans="1:25" ht="106.2" x14ac:dyDescent="0.3">
      <c r="A131" s="4">
        <v>127</v>
      </c>
      <c r="B131" s="1" t="s">
        <v>517</v>
      </c>
      <c r="C131" s="5" t="s">
        <v>372</v>
      </c>
      <c r="D131" s="1" t="s">
        <v>373</v>
      </c>
      <c r="E131" s="1" t="s">
        <v>58</v>
      </c>
      <c r="F131" s="6">
        <v>43763</v>
      </c>
      <c r="G131" s="1"/>
      <c r="H131" s="6">
        <v>43763</v>
      </c>
      <c r="I131" s="4">
        <v>1</v>
      </c>
      <c r="J131" s="7">
        <v>5940</v>
      </c>
      <c r="K131" s="7">
        <v>58608</v>
      </c>
      <c r="L131" s="7">
        <v>9.8666666666666671</v>
      </c>
      <c r="M131" s="7">
        <v>58608</v>
      </c>
      <c r="N131" s="7">
        <v>9.8666666666666671</v>
      </c>
      <c r="O131" s="5" t="s">
        <v>518</v>
      </c>
      <c r="P131" s="7">
        <v>0</v>
      </c>
      <c r="Q131" s="7">
        <v>0</v>
      </c>
      <c r="R131" s="1" t="s">
        <v>518</v>
      </c>
      <c r="S131" s="1" t="s">
        <v>519</v>
      </c>
      <c r="T131" s="8" t="str">
        <f>HYPERLINK("https://my.zakupki.prom.ua/cabinet/purchases/state_purchase/view/13314822")</f>
        <v>https://my.zakupki.prom.ua/cabinet/purchases/state_purchase/view/13314822</v>
      </c>
      <c r="U131" s="1" t="s">
        <v>36</v>
      </c>
      <c r="V131" s="1" t="s">
        <v>520</v>
      </c>
      <c r="W131" s="7">
        <v>58608</v>
      </c>
      <c r="X131" s="1" t="s">
        <v>38</v>
      </c>
      <c r="Y131" s="1" t="s">
        <v>39</v>
      </c>
    </row>
    <row r="132" spans="1:25" ht="106.2" x14ac:dyDescent="0.3">
      <c r="A132" s="4">
        <v>128</v>
      </c>
      <c r="B132" s="1" t="s">
        <v>521</v>
      </c>
      <c r="C132" s="5" t="s">
        <v>340</v>
      </c>
      <c r="D132" s="1" t="s">
        <v>341</v>
      </c>
      <c r="E132" s="1" t="s">
        <v>58</v>
      </c>
      <c r="F132" s="6">
        <v>43768</v>
      </c>
      <c r="G132" s="1"/>
      <c r="H132" s="6">
        <v>43768</v>
      </c>
      <c r="I132" s="4">
        <v>1</v>
      </c>
      <c r="J132" s="7">
        <v>1</v>
      </c>
      <c r="K132" s="7">
        <v>297</v>
      </c>
      <c r="L132" s="7">
        <v>297</v>
      </c>
      <c r="M132" s="7">
        <v>297</v>
      </c>
      <c r="N132" s="7">
        <v>297</v>
      </c>
      <c r="O132" s="5" t="s">
        <v>374</v>
      </c>
      <c r="P132" s="7">
        <v>0</v>
      </c>
      <c r="Q132" s="7">
        <v>0</v>
      </c>
      <c r="R132" s="1" t="s">
        <v>374</v>
      </c>
      <c r="S132" s="1" t="s">
        <v>337</v>
      </c>
      <c r="T132" s="8" t="str">
        <f>HYPERLINK("https://my.zakupki.prom.ua/cabinet/purchases/state_purchase/view/13373149")</f>
        <v>https://my.zakupki.prom.ua/cabinet/purchases/state_purchase/view/13373149</v>
      </c>
      <c r="U132" s="1" t="s">
        <v>36</v>
      </c>
      <c r="V132" s="1" t="s">
        <v>522</v>
      </c>
      <c r="W132" s="7">
        <v>297</v>
      </c>
      <c r="X132" s="1" t="s">
        <v>38</v>
      </c>
      <c r="Y132" s="1" t="s">
        <v>39</v>
      </c>
    </row>
    <row r="133" spans="1:25" ht="106.2" x14ac:dyDescent="0.3">
      <c r="A133" s="4">
        <v>129</v>
      </c>
      <c r="B133" s="1" t="s">
        <v>523</v>
      </c>
      <c r="C133" s="5" t="s">
        <v>524</v>
      </c>
      <c r="D133" s="1" t="s">
        <v>335</v>
      </c>
      <c r="E133" s="1" t="s">
        <v>58</v>
      </c>
      <c r="F133" s="6">
        <v>43768</v>
      </c>
      <c r="G133" s="1"/>
      <c r="H133" s="6">
        <v>43768</v>
      </c>
      <c r="I133" s="4">
        <v>1</v>
      </c>
      <c r="J133" s="7">
        <v>3</v>
      </c>
      <c r="K133" s="7">
        <v>16758.36</v>
      </c>
      <c r="L133" s="7">
        <v>5586.12</v>
      </c>
      <c r="M133" s="7">
        <v>16758.36</v>
      </c>
      <c r="N133" s="7">
        <v>5586.12</v>
      </c>
      <c r="O133" s="5" t="s">
        <v>374</v>
      </c>
      <c r="P133" s="7">
        <v>0</v>
      </c>
      <c r="Q133" s="7">
        <v>0</v>
      </c>
      <c r="R133" s="1" t="s">
        <v>374</v>
      </c>
      <c r="S133" s="1" t="s">
        <v>337</v>
      </c>
      <c r="T133" s="8" t="str">
        <f>HYPERLINK("https://my.zakupki.prom.ua/cabinet/purchases/state_purchase/view/13374285")</f>
        <v>https://my.zakupki.prom.ua/cabinet/purchases/state_purchase/view/13374285</v>
      </c>
      <c r="U133" s="1" t="s">
        <v>36</v>
      </c>
      <c r="V133" s="1" t="s">
        <v>522</v>
      </c>
      <c r="W133" s="7">
        <v>16758.36</v>
      </c>
      <c r="X133" s="1" t="s">
        <v>38</v>
      </c>
      <c r="Y133" s="1" t="s">
        <v>39</v>
      </c>
    </row>
    <row r="134" spans="1:25" ht="106.2" x14ac:dyDescent="0.3">
      <c r="A134" s="4">
        <v>130</v>
      </c>
      <c r="B134" s="1" t="s">
        <v>525</v>
      </c>
      <c r="C134" s="5" t="s">
        <v>526</v>
      </c>
      <c r="D134" s="1" t="s">
        <v>527</v>
      </c>
      <c r="E134" s="1" t="s">
        <v>58</v>
      </c>
      <c r="F134" s="6">
        <v>43775</v>
      </c>
      <c r="G134" s="1"/>
      <c r="H134" s="6">
        <v>43775</v>
      </c>
      <c r="I134" s="4">
        <v>1</v>
      </c>
      <c r="J134" s="7">
        <v>1</v>
      </c>
      <c r="K134" s="7">
        <v>140</v>
      </c>
      <c r="L134" s="7">
        <v>140</v>
      </c>
      <c r="M134" s="7">
        <v>140</v>
      </c>
      <c r="N134" s="7">
        <v>140</v>
      </c>
      <c r="O134" s="5" t="s">
        <v>528</v>
      </c>
      <c r="P134" s="7">
        <v>0</v>
      </c>
      <c r="Q134" s="7">
        <v>0</v>
      </c>
      <c r="R134" s="1" t="s">
        <v>528</v>
      </c>
      <c r="S134" s="1" t="s">
        <v>529</v>
      </c>
      <c r="T134" s="8" t="str">
        <f>HYPERLINK("https://my.zakupki.prom.ua/cabinet/purchases/state_purchase/view/13453799")</f>
        <v>https://my.zakupki.prom.ua/cabinet/purchases/state_purchase/view/13453799</v>
      </c>
      <c r="U134" s="1" t="s">
        <v>36</v>
      </c>
      <c r="V134" s="1" t="s">
        <v>530</v>
      </c>
      <c r="W134" s="7">
        <v>140</v>
      </c>
      <c r="X134" s="1" t="s">
        <v>38</v>
      </c>
      <c r="Y134" s="1" t="s">
        <v>39</v>
      </c>
    </row>
    <row r="135" spans="1:25" ht="106.2" x14ac:dyDescent="0.3">
      <c r="A135" s="4">
        <v>131</v>
      </c>
      <c r="B135" s="1" t="s">
        <v>531</v>
      </c>
      <c r="C135" s="5" t="s">
        <v>532</v>
      </c>
      <c r="D135" s="1" t="s">
        <v>301</v>
      </c>
      <c r="E135" s="1" t="s">
        <v>58</v>
      </c>
      <c r="F135" s="6">
        <v>43775</v>
      </c>
      <c r="G135" s="1"/>
      <c r="H135" s="6">
        <v>43775</v>
      </c>
      <c r="I135" s="4">
        <v>1</v>
      </c>
      <c r="J135" s="7">
        <v>1</v>
      </c>
      <c r="K135" s="7">
        <v>293</v>
      </c>
      <c r="L135" s="7">
        <v>293</v>
      </c>
      <c r="M135" s="7">
        <v>293</v>
      </c>
      <c r="N135" s="7">
        <v>293</v>
      </c>
      <c r="O135" s="5" t="s">
        <v>284</v>
      </c>
      <c r="P135" s="7">
        <v>0</v>
      </c>
      <c r="Q135" s="7">
        <v>0</v>
      </c>
      <c r="R135" s="1" t="s">
        <v>284</v>
      </c>
      <c r="S135" s="1" t="s">
        <v>285</v>
      </c>
      <c r="T135" s="8" t="str">
        <f>HYPERLINK("https://my.zakupki.prom.ua/cabinet/purchases/state_purchase/view/13454096")</f>
        <v>https://my.zakupki.prom.ua/cabinet/purchases/state_purchase/view/13454096</v>
      </c>
      <c r="U135" s="1" t="s">
        <v>36</v>
      </c>
      <c r="V135" s="1" t="s">
        <v>533</v>
      </c>
      <c r="W135" s="7">
        <v>293</v>
      </c>
      <c r="X135" s="1" t="s">
        <v>38</v>
      </c>
      <c r="Y135" s="1" t="s">
        <v>39</v>
      </c>
    </row>
    <row r="136" spans="1:25" ht="106.2" x14ac:dyDescent="0.3">
      <c r="A136" s="4">
        <v>132</v>
      </c>
      <c r="B136" s="1" t="s">
        <v>534</v>
      </c>
      <c r="C136" s="5" t="s">
        <v>535</v>
      </c>
      <c r="D136" s="1" t="s">
        <v>527</v>
      </c>
      <c r="E136" s="1" t="s">
        <v>58</v>
      </c>
      <c r="F136" s="6">
        <v>43775</v>
      </c>
      <c r="G136" s="1"/>
      <c r="H136" s="6">
        <v>43775</v>
      </c>
      <c r="I136" s="4">
        <v>1</v>
      </c>
      <c r="J136" s="7">
        <v>1</v>
      </c>
      <c r="K136" s="7">
        <v>424.8</v>
      </c>
      <c r="L136" s="7">
        <v>424.8</v>
      </c>
      <c r="M136" s="7">
        <v>424.8</v>
      </c>
      <c r="N136" s="7">
        <v>424.8</v>
      </c>
      <c r="O136" s="5" t="s">
        <v>536</v>
      </c>
      <c r="P136" s="7">
        <v>0</v>
      </c>
      <c r="Q136" s="7">
        <v>0</v>
      </c>
      <c r="R136" s="1" t="s">
        <v>536</v>
      </c>
      <c r="S136" s="1" t="s">
        <v>537</v>
      </c>
      <c r="T136" s="8" t="str">
        <f>HYPERLINK("https://my.zakupki.prom.ua/cabinet/purchases/state_purchase/view/13462729")</f>
        <v>https://my.zakupki.prom.ua/cabinet/purchases/state_purchase/view/13462729</v>
      </c>
      <c r="U136" s="1" t="s">
        <v>36</v>
      </c>
      <c r="V136" s="1" t="s">
        <v>538</v>
      </c>
      <c r="W136" s="7">
        <v>424.8</v>
      </c>
      <c r="X136" s="1" t="s">
        <v>38</v>
      </c>
      <c r="Y136" s="1" t="s">
        <v>39</v>
      </c>
    </row>
    <row r="137" spans="1:25" ht="106.2" x14ac:dyDescent="0.3">
      <c r="A137" s="4">
        <v>133</v>
      </c>
      <c r="B137" s="1" t="s">
        <v>539</v>
      </c>
      <c r="C137" s="5" t="s">
        <v>381</v>
      </c>
      <c r="D137" s="1" t="s">
        <v>382</v>
      </c>
      <c r="E137" s="1" t="s">
        <v>58</v>
      </c>
      <c r="F137" s="6">
        <v>43775</v>
      </c>
      <c r="G137" s="1"/>
      <c r="H137" s="6">
        <v>43775</v>
      </c>
      <c r="I137" s="4">
        <v>1</v>
      </c>
      <c r="J137" s="7">
        <v>2</v>
      </c>
      <c r="K137" s="7">
        <v>2736</v>
      </c>
      <c r="L137" s="7">
        <v>1368</v>
      </c>
      <c r="M137" s="7">
        <v>2736</v>
      </c>
      <c r="N137" s="7">
        <v>1368</v>
      </c>
      <c r="O137" s="5" t="s">
        <v>383</v>
      </c>
      <c r="P137" s="7">
        <v>0</v>
      </c>
      <c r="Q137" s="7">
        <v>0</v>
      </c>
      <c r="R137" s="1" t="s">
        <v>383</v>
      </c>
      <c r="S137" s="1" t="s">
        <v>384</v>
      </c>
      <c r="T137" s="8" t="str">
        <f>HYPERLINK("https://my.zakupki.prom.ua/cabinet/purchases/state_purchase/view/13462735")</f>
        <v>https://my.zakupki.prom.ua/cabinet/purchases/state_purchase/view/13462735</v>
      </c>
      <c r="U137" s="1" t="s">
        <v>36</v>
      </c>
      <c r="V137" s="1" t="s">
        <v>540</v>
      </c>
      <c r="W137" s="7">
        <v>2736</v>
      </c>
      <c r="X137" s="1" t="s">
        <v>38</v>
      </c>
      <c r="Y137" s="1" t="s">
        <v>39</v>
      </c>
    </row>
    <row r="138" spans="1:25" ht="106.2" x14ac:dyDescent="0.3">
      <c r="A138" s="4">
        <v>134</v>
      </c>
      <c r="B138" s="1" t="s">
        <v>541</v>
      </c>
      <c r="C138" s="5" t="s">
        <v>381</v>
      </c>
      <c r="D138" s="1" t="s">
        <v>382</v>
      </c>
      <c r="E138" s="1" t="s">
        <v>58</v>
      </c>
      <c r="F138" s="6">
        <v>43775</v>
      </c>
      <c r="G138" s="1"/>
      <c r="H138" s="6">
        <v>43775</v>
      </c>
      <c r="I138" s="4">
        <v>1</v>
      </c>
      <c r="J138" s="7">
        <v>2</v>
      </c>
      <c r="K138" s="7">
        <v>1140</v>
      </c>
      <c r="L138" s="7">
        <v>570</v>
      </c>
      <c r="M138" s="7">
        <v>1140</v>
      </c>
      <c r="N138" s="7">
        <v>570</v>
      </c>
      <c r="O138" s="5" t="s">
        <v>383</v>
      </c>
      <c r="P138" s="7">
        <v>0</v>
      </c>
      <c r="Q138" s="7">
        <v>0</v>
      </c>
      <c r="R138" s="1" t="s">
        <v>383</v>
      </c>
      <c r="S138" s="1" t="s">
        <v>384</v>
      </c>
      <c r="T138" s="8" t="str">
        <f>HYPERLINK("https://my.zakupki.prom.ua/cabinet/purchases/state_purchase/view/13463178")</f>
        <v>https://my.zakupki.prom.ua/cabinet/purchases/state_purchase/view/13463178</v>
      </c>
      <c r="U138" s="1" t="s">
        <v>36</v>
      </c>
      <c r="V138" s="1" t="s">
        <v>542</v>
      </c>
      <c r="W138" s="7">
        <v>1140</v>
      </c>
      <c r="X138" s="1" t="s">
        <v>38</v>
      </c>
      <c r="Y138" s="1" t="s">
        <v>39</v>
      </c>
    </row>
    <row r="139" spans="1:25" ht="106.2" x14ac:dyDescent="0.3">
      <c r="A139" s="4">
        <v>135</v>
      </c>
      <c r="B139" s="1" t="s">
        <v>543</v>
      </c>
      <c r="C139" s="5" t="s">
        <v>544</v>
      </c>
      <c r="D139" s="1" t="s">
        <v>289</v>
      </c>
      <c r="E139" s="1" t="s">
        <v>58</v>
      </c>
      <c r="F139" s="6">
        <v>43776</v>
      </c>
      <c r="G139" s="1"/>
      <c r="H139" s="6">
        <v>43776</v>
      </c>
      <c r="I139" s="4">
        <v>1</v>
      </c>
      <c r="J139" s="7">
        <v>1</v>
      </c>
      <c r="K139" s="7">
        <v>235.39</v>
      </c>
      <c r="L139" s="7">
        <v>235.39</v>
      </c>
      <c r="M139" s="7">
        <v>235.39</v>
      </c>
      <c r="N139" s="7">
        <v>235.39</v>
      </c>
      <c r="O139" s="5" t="s">
        <v>545</v>
      </c>
      <c r="P139" s="7">
        <v>0</v>
      </c>
      <c r="Q139" s="7">
        <v>0</v>
      </c>
      <c r="R139" s="1" t="s">
        <v>545</v>
      </c>
      <c r="S139" s="1" t="s">
        <v>259</v>
      </c>
      <c r="T139" s="8" t="str">
        <f>HYPERLINK("https://my.zakupki.prom.ua/cabinet/purchases/state_purchase/view/13475746")</f>
        <v>https://my.zakupki.prom.ua/cabinet/purchases/state_purchase/view/13475746</v>
      </c>
      <c r="U139" s="1" t="s">
        <v>36</v>
      </c>
      <c r="V139" s="1" t="s">
        <v>546</v>
      </c>
      <c r="W139" s="7">
        <v>235.39</v>
      </c>
      <c r="X139" s="1" t="s">
        <v>38</v>
      </c>
      <c r="Y139" s="1" t="s">
        <v>39</v>
      </c>
    </row>
    <row r="140" spans="1:25" ht="106.2" x14ac:dyDescent="0.3">
      <c r="A140" s="4">
        <v>136</v>
      </c>
      <c r="B140" s="1" t="s">
        <v>547</v>
      </c>
      <c r="C140" s="5" t="s">
        <v>548</v>
      </c>
      <c r="D140" s="1" t="s">
        <v>527</v>
      </c>
      <c r="E140" s="1" t="s">
        <v>58</v>
      </c>
      <c r="F140" s="6">
        <v>43781</v>
      </c>
      <c r="G140" s="1"/>
      <c r="H140" s="6">
        <v>43781</v>
      </c>
      <c r="I140" s="4">
        <v>1</v>
      </c>
      <c r="J140" s="7">
        <v>1</v>
      </c>
      <c r="K140" s="7">
        <v>483.07</v>
      </c>
      <c r="L140" s="7">
        <v>483.07</v>
      </c>
      <c r="M140" s="7">
        <v>483.07</v>
      </c>
      <c r="N140" s="7">
        <v>483.07</v>
      </c>
      <c r="O140" s="5" t="s">
        <v>549</v>
      </c>
      <c r="P140" s="7">
        <v>0</v>
      </c>
      <c r="Q140" s="7">
        <v>0</v>
      </c>
      <c r="R140" s="1" t="s">
        <v>549</v>
      </c>
      <c r="S140" s="1" t="s">
        <v>550</v>
      </c>
      <c r="T140" s="8" t="str">
        <f>HYPERLINK("https://my.zakupki.prom.ua/cabinet/purchases/state_purchase/view/13536631")</f>
        <v>https://my.zakupki.prom.ua/cabinet/purchases/state_purchase/view/13536631</v>
      </c>
      <c r="U140" s="1" t="s">
        <v>36</v>
      </c>
      <c r="V140" s="1" t="s">
        <v>551</v>
      </c>
      <c r="W140" s="7">
        <v>483.07</v>
      </c>
      <c r="X140" s="1" t="s">
        <v>38</v>
      </c>
      <c r="Y140" s="1" t="s">
        <v>39</v>
      </c>
    </row>
    <row r="141" spans="1:25" ht="106.2" x14ac:dyDescent="0.3">
      <c r="A141" s="4">
        <v>137</v>
      </c>
      <c r="B141" s="1" t="s">
        <v>552</v>
      </c>
      <c r="C141" s="5" t="s">
        <v>160</v>
      </c>
      <c r="D141" s="1" t="s">
        <v>99</v>
      </c>
      <c r="E141" s="1" t="s">
        <v>58</v>
      </c>
      <c r="F141" s="6">
        <v>43781</v>
      </c>
      <c r="G141" s="1"/>
      <c r="H141" s="6">
        <v>43781</v>
      </c>
      <c r="I141" s="4">
        <v>1</v>
      </c>
      <c r="J141" s="7">
        <v>2</v>
      </c>
      <c r="K141" s="7">
        <v>2000</v>
      </c>
      <c r="L141" s="7">
        <v>1000</v>
      </c>
      <c r="M141" s="7">
        <v>2000</v>
      </c>
      <c r="N141" s="7">
        <v>1000</v>
      </c>
      <c r="O141" s="5" t="s">
        <v>553</v>
      </c>
      <c r="P141" s="7">
        <v>0</v>
      </c>
      <c r="Q141" s="7">
        <v>0</v>
      </c>
      <c r="R141" s="1" t="s">
        <v>553</v>
      </c>
      <c r="S141" s="1" t="s">
        <v>554</v>
      </c>
      <c r="T141" s="8" t="str">
        <f>HYPERLINK("https://my.zakupki.prom.ua/cabinet/purchases/state_purchase/view/13536939")</f>
        <v>https://my.zakupki.prom.ua/cabinet/purchases/state_purchase/view/13536939</v>
      </c>
      <c r="U141" s="1" t="s">
        <v>36</v>
      </c>
      <c r="V141" s="1" t="s">
        <v>555</v>
      </c>
      <c r="W141" s="7">
        <v>2000</v>
      </c>
      <c r="X141" s="1" t="s">
        <v>38</v>
      </c>
      <c r="Y141" s="1" t="s">
        <v>39</v>
      </c>
    </row>
    <row r="142" spans="1:25" ht="106.2" x14ac:dyDescent="0.3">
      <c r="A142" s="4">
        <v>138</v>
      </c>
      <c r="B142" s="1" t="s">
        <v>556</v>
      </c>
      <c r="C142" s="5" t="s">
        <v>557</v>
      </c>
      <c r="D142" s="1" t="s">
        <v>105</v>
      </c>
      <c r="E142" s="1" t="s">
        <v>58</v>
      </c>
      <c r="F142" s="6">
        <v>43781</v>
      </c>
      <c r="G142" s="1"/>
      <c r="H142" s="6">
        <v>43781</v>
      </c>
      <c r="I142" s="4">
        <v>1</v>
      </c>
      <c r="J142" s="7">
        <v>2</v>
      </c>
      <c r="K142" s="7">
        <v>4000</v>
      </c>
      <c r="L142" s="7">
        <v>2000</v>
      </c>
      <c r="M142" s="7">
        <v>4000</v>
      </c>
      <c r="N142" s="7">
        <v>2000</v>
      </c>
      <c r="O142" s="5" t="s">
        <v>553</v>
      </c>
      <c r="P142" s="7">
        <v>0</v>
      </c>
      <c r="Q142" s="7">
        <v>0</v>
      </c>
      <c r="R142" s="1" t="s">
        <v>553</v>
      </c>
      <c r="S142" s="1" t="s">
        <v>554</v>
      </c>
      <c r="T142" s="8" t="str">
        <f>HYPERLINK("https://my.zakupki.prom.ua/cabinet/purchases/state_purchase/view/13537140")</f>
        <v>https://my.zakupki.prom.ua/cabinet/purchases/state_purchase/view/13537140</v>
      </c>
      <c r="U142" s="1" t="s">
        <v>36</v>
      </c>
      <c r="V142" s="1" t="s">
        <v>558</v>
      </c>
      <c r="W142" s="7">
        <v>4000</v>
      </c>
      <c r="X142" s="1" t="s">
        <v>38</v>
      </c>
      <c r="Y142" s="1" t="s">
        <v>39</v>
      </c>
    </row>
    <row r="143" spans="1:25" ht="106.2" x14ac:dyDescent="0.3">
      <c r="A143" s="4">
        <v>139</v>
      </c>
      <c r="B143" s="1" t="s">
        <v>559</v>
      </c>
      <c r="C143" s="5" t="s">
        <v>329</v>
      </c>
      <c r="D143" s="1" t="s">
        <v>330</v>
      </c>
      <c r="E143" s="1" t="s">
        <v>331</v>
      </c>
      <c r="F143" s="6">
        <v>43626</v>
      </c>
      <c r="G143" s="6">
        <v>43643</v>
      </c>
      <c r="H143" s="6">
        <v>43665</v>
      </c>
      <c r="I143" s="4">
        <v>4</v>
      </c>
      <c r="J143" s="7">
        <v>3000</v>
      </c>
      <c r="K143" s="7">
        <v>90960</v>
      </c>
      <c r="L143" s="7">
        <v>30.32</v>
      </c>
      <c r="M143" s="7">
        <v>83880</v>
      </c>
      <c r="N143" s="7">
        <v>27.96</v>
      </c>
      <c r="O143" s="5" t="s">
        <v>560</v>
      </c>
      <c r="P143" s="7">
        <v>7080</v>
      </c>
      <c r="Q143" s="7">
        <v>7.78</v>
      </c>
      <c r="R143" s="1" t="s">
        <v>560</v>
      </c>
      <c r="S143" s="1" t="s">
        <v>561</v>
      </c>
      <c r="T143" s="8" t="str">
        <f>HYPERLINK("https://my.zakupki.prom.ua/cabinet/purchases/state_purchase/view/11881408")</f>
        <v>https://my.zakupki.prom.ua/cabinet/purchases/state_purchase/view/11881408</v>
      </c>
      <c r="U143" s="1" t="s">
        <v>36</v>
      </c>
      <c r="V143" s="1" t="s">
        <v>562</v>
      </c>
      <c r="W143" s="7">
        <v>83880</v>
      </c>
      <c r="X143" s="1" t="s">
        <v>38</v>
      </c>
      <c r="Y143" s="1" t="s">
        <v>62</v>
      </c>
    </row>
    <row r="144" spans="1:25" ht="106.2" x14ac:dyDescent="0.3">
      <c r="A144" s="4">
        <v>140</v>
      </c>
      <c r="B144" s="1" t="s">
        <v>563</v>
      </c>
      <c r="C144" s="5" t="s">
        <v>564</v>
      </c>
      <c r="D144" s="1" t="s">
        <v>565</v>
      </c>
      <c r="E144" s="1" t="s">
        <v>331</v>
      </c>
      <c r="F144" s="6">
        <v>43537</v>
      </c>
      <c r="G144" s="6">
        <v>43556</v>
      </c>
      <c r="H144" s="6">
        <v>43571</v>
      </c>
      <c r="I144" s="4">
        <v>2</v>
      </c>
      <c r="J144" s="7">
        <v>19000</v>
      </c>
      <c r="K144" s="7">
        <v>17000</v>
      </c>
      <c r="L144" s="7">
        <v>0.89473684210526316</v>
      </c>
      <c r="M144" s="7">
        <v>12600</v>
      </c>
      <c r="N144" s="7">
        <v>0.66315789473684206</v>
      </c>
      <c r="O144" s="5" t="s">
        <v>566</v>
      </c>
      <c r="P144" s="7">
        <v>4400</v>
      </c>
      <c r="Q144" s="7">
        <v>25.88</v>
      </c>
      <c r="R144" s="1" t="s">
        <v>566</v>
      </c>
      <c r="S144" s="1" t="s">
        <v>567</v>
      </c>
      <c r="T144" s="8" t="str">
        <f>HYPERLINK("https://my.zakupki.prom.ua/cabinet/purchases/state_purchase/view/10901609")</f>
        <v>https://my.zakupki.prom.ua/cabinet/purchases/state_purchase/view/10901609</v>
      </c>
      <c r="U144" s="1" t="s">
        <v>36</v>
      </c>
      <c r="V144" s="1" t="s">
        <v>568</v>
      </c>
      <c r="W144" s="7">
        <v>12600</v>
      </c>
      <c r="X144" s="1" t="s">
        <v>38</v>
      </c>
      <c r="Y144" s="1" t="s">
        <v>39</v>
      </c>
    </row>
    <row r="145" spans="1:25" ht="106.2" x14ac:dyDescent="0.3">
      <c r="A145" s="4">
        <v>141</v>
      </c>
      <c r="B145" s="1" t="s">
        <v>569</v>
      </c>
      <c r="C145" s="5" t="s">
        <v>570</v>
      </c>
      <c r="D145" s="1" t="s">
        <v>565</v>
      </c>
      <c r="E145" s="1" t="s">
        <v>331</v>
      </c>
      <c r="F145" s="6">
        <v>43536</v>
      </c>
      <c r="G145" s="6">
        <v>43553</v>
      </c>
      <c r="H145" s="6">
        <v>43571</v>
      </c>
      <c r="I145" s="4">
        <v>3</v>
      </c>
      <c r="J145" s="7">
        <v>2285</v>
      </c>
      <c r="K145" s="7">
        <v>210000</v>
      </c>
      <c r="L145" s="7">
        <v>91.903719912472653</v>
      </c>
      <c r="M145" s="7">
        <v>177955.8</v>
      </c>
      <c r="N145" s="7">
        <v>77.88</v>
      </c>
      <c r="O145" s="5" t="s">
        <v>571</v>
      </c>
      <c r="P145" s="7">
        <v>32044.2</v>
      </c>
      <c r="Q145" s="7">
        <v>15.26</v>
      </c>
      <c r="R145" s="1" t="s">
        <v>571</v>
      </c>
      <c r="S145" s="1" t="s">
        <v>572</v>
      </c>
      <c r="T145" s="8" t="str">
        <f>HYPERLINK("https://my.zakupki.prom.ua/cabinet/purchases/state_purchase/view/10879247")</f>
        <v>https://my.zakupki.prom.ua/cabinet/purchases/state_purchase/view/10879247</v>
      </c>
      <c r="U145" s="1" t="s">
        <v>36</v>
      </c>
      <c r="V145" s="1" t="s">
        <v>573</v>
      </c>
      <c r="W145" s="7">
        <v>177955.8</v>
      </c>
      <c r="X145" s="1" t="s">
        <v>38</v>
      </c>
      <c r="Y145" s="1" t="s">
        <v>39</v>
      </c>
    </row>
    <row r="146" spans="1:25" ht="106.2" x14ac:dyDescent="0.3">
      <c r="A146" s="4">
        <v>142</v>
      </c>
      <c r="B146" s="1" t="s">
        <v>574</v>
      </c>
      <c r="C146" s="5" t="s">
        <v>329</v>
      </c>
      <c r="D146" s="1" t="s">
        <v>330</v>
      </c>
      <c r="E146" s="1" t="s">
        <v>331</v>
      </c>
      <c r="F146" s="6">
        <v>43521</v>
      </c>
      <c r="G146" s="6">
        <v>43538</v>
      </c>
      <c r="H146" s="6">
        <v>43559</v>
      </c>
      <c r="I146" s="4">
        <v>5</v>
      </c>
      <c r="J146" s="7">
        <v>7860</v>
      </c>
      <c r="K146" s="7">
        <v>220000</v>
      </c>
      <c r="L146" s="7">
        <v>27.989821882951652</v>
      </c>
      <c r="M146" s="7">
        <v>204281.4</v>
      </c>
      <c r="N146" s="7">
        <v>25.99</v>
      </c>
      <c r="O146" s="5" t="s">
        <v>575</v>
      </c>
      <c r="P146" s="7">
        <v>15718.6</v>
      </c>
      <c r="Q146" s="7">
        <v>7.14</v>
      </c>
      <c r="R146" s="1" t="s">
        <v>575</v>
      </c>
      <c r="S146" s="1" t="s">
        <v>576</v>
      </c>
      <c r="T146" s="8" t="str">
        <f>HYPERLINK("https://my.zakupki.prom.ua/cabinet/purchases/state_purchase/view/10711641")</f>
        <v>https://my.zakupki.prom.ua/cabinet/purchases/state_purchase/view/10711641</v>
      </c>
      <c r="U146" s="1" t="s">
        <v>36</v>
      </c>
      <c r="V146" s="1" t="s">
        <v>577</v>
      </c>
      <c r="W146" s="7">
        <v>204257.84</v>
      </c>
      <c r="X146" s="1" t="s">
        <v>38</v>
      </c>
      <c r="Y146" s="1" t="s">
        <v>62</v>
      </c>
    </row>
    <row r="147" spans="1:25" ht="106.2" x14ac:dyDescent="0.3">
      <c r="A147" s="4">
        <v>143</v>
      </c>
      <c r="B147" s="1" t="s">
        <v>578</v>
      </c>
      <c r="C147" s="5" t="s">
        <v>329</v>
      </c>
      <c r="D147" s="1" t="s">
        <v>330</v>
      </c>
      <c r="E147" s="1" t="s">
        <v>331</v>
      </c>
      <c r="F147" s="6">
        <v>43495</v>
      </c>
      <c r="G147" s="6">
        <v>43514</v>
      </c>
      <c r="H147" s="6">
        <v>43528</v>
      </c>
      <c r="I147" s="4">
        <v>3</v>
      </c>
      <c r="J147" s="7">
        <v>3170</v>
      </c>
      <c r="K147" s="7">
        <v>90000</v>
      </c>
      <c r="L147" s="7">
        <v>28.391167192429023</v>
      </c>
      <c r="M147" s="7">
        <v>84258.6</v>
      </c>
      <c r="N147" s="7">
        <v>26.58</v>
      </c>
      <c r="O147" s="5" t="s">
        <v>560</v>
      </c>
      <c r="P147" s="7">
        <v>5741.4</v>
      </c>
      <c r="Q147" s="7">
        <v>6.38</v>
      </c>
      <c r="R147" s="1" t="s">
        <v>560</v>
      </c>
      <c r="S147" s="1" t="s">
        <v>561</v>
      </c>
      <c r="T147" s="8" t="str">
        <f>HYPERLINK("https://my.zakupki.prom.ua/cabinet/purchases/state_purchase/view/10255151")</f>
        <v>https://my.zakupki.prom.ua/cabinet/purchases/state_purchase/view/10255151</v>
      </c>
      <c r="U147" s="1" t="s">
        <v>36</v>
      </c>
      <c r="V147" s="1" t="s">
        <v>43</v>
      </c>
      <c r="W147" s="7">
        <v>84258.6</v>
      </c>
      <c r="X147" s="1" t="s">
        <v>38</v>
      </c>
      <c r="Y147" s="1" t="s">
        <v>62</v>
      </c>
    </row>
    <row r="148" spans="1:25" x14ac:dyDescent="0.3">
      <c r="A148" s="1" t="s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2019-11-18T08:47:39Z</dcterms:modified>
</cp:coreProperties>
</file>