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1" l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<sst xmlns="http://schemas.openxmlformats.org/spreadsheetml/2006/main" count="626" uniqueCount="258">
  <si>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</si>
  <si>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</si>
  <si>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</si>
  <si>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</si>
  <si>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</si>
  <si>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</si>
  <si>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</si>
  <si>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</si>
  <si>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</si>
  <si>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</si>
  <si>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</si>
  <si>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</si>
  <si>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</si>
  <si>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</si>
  <si>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</si>
  <si>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</si>
  <si>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</si>
  <si>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</si>
  <si>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</si>
  <si>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</si>
  <si>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</si>
  <si>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</si>
  <si>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</si>
  <si>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</si>
  <si>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UA-2020-01-22-002660-a</t>
  </si>
  <si>
    <t>ДК 021:2015:09320000-8 Пара, гаряча вода та пов’язана продукція (Теплова енергія)</t>
  </si>
  <si>
    <t>09320000-8 - Пара, гаряча вода та пов’язана продукція</t>
  </si>
  <si>
    <t>Переговорна процедура</t>
  </si>
  <si>
    <t>ОРЕНДНЕ ВИРОБНИЧЕ УПРАВЛІННЯ ЖИТЛОВО-КОМУНАЛЬНОГО ГОСПОДАРСТВА</t>
  </si>
  <si>
    <t>03345645</t>
  </si>
  <si>
    <t>завершено</t>
  </si>
  <si>
    <t>14</t>
  </si>
  <si>
    <t>UAH</t>
  </si>
  <si>
    <t>активний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</si>
  <si>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</si>
  <si>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</si>
  <si>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</si>
  <si>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</si>
  <si>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</si>
  <si>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ДК 021:2015:09320000-8 Пара, гаряча вода та пов’язана продукція (Теплова енергія) (централізоване опалення)</t>
  </si>
  <si>
    <t>КОМУНАЛЬНЕ ПІДПРИЄМСТВО "ТОКМАК БІОЕНЕРГІЯ" ТОКМАЦЬКОЇ МІСЬКОЇ РАДИ</t>
  </si>
  <si>
    <t>42980582</t>
  </si>
  <si>
    <t>99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</si>
  <si>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</si>
  <si>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</si>
  <si>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КОМУНАЛЬНЕ ПІДПРИЄМСТВО "ТЕПЛОВОДОКАНАЛ" ЕНЕРГОДАРСЬКОЇ МІСЬКОЇ РАДИ</t>
  </si>
  <si>
    <t>42346158</t>
  </si>
  <si>
    <t>скасована</t>
  </si>
  <si>
    <t>UA-2020-01-24-003531-b</t>
  </si>
  <si>
    <t>ТЕ-22</t>
  </si>
  <si>
    <t>UA-2020-01-27-004329-a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</si>
  <si>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</si>
  <si>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</si>
  <si>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</si>
  <si>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UA-2020-01-28-001884-a</t>
  </si>
  <si>
    <t>ТОВАРИСТВО З ОБМЕЖЕНОЮ ВІДПОВІДАЛЬНІСТЮ "ЗАПОРІЗЬКІ ТЕПЛОВІ МЕРЕЖІ"</t>
  </si>
  <si>
    <t>38660842</t>
  </si>
  <si>
    <t>20-10</t>
  </si>
  <si>
    <t>UA-2020-01-28-001766-a</t>
  </si>
  <si>
    <t>ТОВАРИСТВО З ОБМЕЖЕНОЮ ВІДПОВІДАЛЬНІСТЮ "ЗАПОРІЖЖЯ-ОБЛТЕПЛОЕНЕРГО"</t>
  </si>
  <si>
    <t>40768376</t>
  </si>
  <si>
    <t>20-7</t>
  </si>
  <si>
    <t>UA-2020-01-30-001355-c</t>
  </si>
  <si>
    <t>Послуги з поточного ремонту 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</si>
  <si>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</si>
  <si>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Звіт про укладений договір</t>
  </si>
  <si>
    <t>КАЗАКОВ АНДРІЙ НАТАНОВИЧ</t>
  </si>
  <si>
    <t>2737614695</t>
  </si>
  <si>
    <t>30</t>
  </si>
  <si>
    <t>UA-2020-01-31-003470-a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</si>
  <si>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</si>
  <si>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</si>
  <si>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</si>
  <si>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</si>
  <si>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04012020</t>
  </si>
  <si>
    <t>UA-2020-01-31-003674-a</t>
  </si>
  <si>
    <t>254341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</si>
  <si>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</si>
  <si>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</si>
  <si>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</si>
  <si>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</si>
  <si>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>79710000-4 - Охоронні послуги</t>
  </si>
  <si>
    <t xml:space="preserve">УПРАВЛІННЯ  ПОЛІЦІЇ ОХОРОНИ В ЗАПОРІЗЬКІЙ ОБЛАСТІ </t>
  </si>
  <si>
    <t>40108947</t>
  </si>
  <si>
    <t>04-56078/317</t>
  </si>
  <si>
    <t>UA-2020-02-12-001821-b</t>
  </si>
  <si>
    <t>Технічне обслуговування і поточний ремонт персональних комп’ютерів та периферійних пристроїв</t>
  </si>
  <si>
    <t>50320000-4 - Послуги з ремонту і технічного обслуговування персональних комп’ютерів</t>
  </si>
  <si>
    <t>ПРИВАТНЕ ПІДПРИЄМСТВО "ЛІДЕР"</t>
  </si>
  <si>
    <t>22156234</t>
  </si>
  <si>
    <t>50</t>
  </si>
  <si>
    <t>UA-2020-02-12-002328-b</t>
  </si>
  <si>
    <t xml:space="preserve">Технічне обслуговування і поточний ремонт фотокопіювальної техніки	</t>
  </si>
  <si>
    <t>50310000-1 - Технічне обслуговування і ремонт офісної техніки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</si>
  <si>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</si>
  <si>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</si>
  <si>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</si>
  <si>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</si>
  <si>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</si>
  <si>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</si>
  <si>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65</t>
  </si>
  <si>
    <t>UA-2020-02-18-002751-b</t>
  </si>
  <si>
    <t>Послуг з управління багатоквартирним будинком № 1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</si>
  <si>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</si>
  <si>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- ЗАПОРІЖЖЯ"</t>
  </si>
  <si>
    <t>41145254</t>
  </si>
  <si>
    <t>1</t>
  </si>
  <si>
    <t>UA-2020-02-18-002868-b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</si>
  <si>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</si>
  <si>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</si>
  <si>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</si>
  <si>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</si>
  <si>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</si>
  <si>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UA-2020-02-18-002991-b</t>
  </si>
  <si>
    <t xml:space="preserve">Інтернет-послуги (телекомунікаційні послуги з доступу до мережі Інтернет)	</t>
  </si>
  <si>
    <t>30003198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</si>
  <si>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</si>
  <si>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</si>
  <si>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72250000-2 - Послуги, пов’язані із системами та підтримкою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</si>
  <si>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</si>
  <si>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</si>
  <si>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</si>
  <si>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</si>
  <si>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</si>
  <si>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</si>
  <si>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</si>
  <si>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</si>
  <si>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КОМУНАЛЬНЕ ПІДПРИЄМСТВО "БЛАГОУСТРІЙСЕРВІС" ГУЛЯЙПІЛЬСЬКОЇ МІСЬКОЇ РАДИ ЗАПОРІЗЬКОЇ ОБЛАСТІ</t>
  </si>
  <si>
    <t>35285998</t>
  </si>
  <si>
    <t>70</t>
  </si>
  <si>
    <t>UA-2020-02-25-003085-c</t>
  </si>
  <si>
    <t>ДК 021:2015:19510000-4 - Гумові вироби (Гумове кліше)</t>
  </si>
  <si>
    <t>19510000-4 - Гумові вироби</t>
  </si>
  <si>
    <t>ТОВАРИСТВО З ОБМЕЖЕНОЮ ВІДПОВІДАЛЬНІСТЮ "МАСТЕР-ПЕЧАТЬ"</t>
  </si>
  <si>
    <t>37941735</t>
  </si>
  <si>
    <t>72</t>
  </si>
  <si>
    <t>UA-2020-02-25-003101-c</t>
  </si>
  <si>
    <t>73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</si>
  <si>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</si>
  <si>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</si>
  <si>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</si>
  <si>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</si>
  <si>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</si>
  <si>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</si>
  <si>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</si>
  <si>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</si>
  <si>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</si>
  <si>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</si>
  <si>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71630000-3 - Послуги з технічного огляду та випробовувань</t>
  </si>
  <si>
    <t>КОМУНАЛЬНЕ ПІДПРИЄМСТВО  "МІСЬКВОДОКАНАЛ" ТОКМАЦЬКОЇ МІСЬКОЇ РАДИ</t>
  </si>
  <si>
    <t>32815075</t>
  </si>
  <si>
    <t>4</t>
  </si>
  <si>
    <t>UA-2020-03-02-001021-a</t>
  </si>
  <si>
    <t>ДОБРОВОЛЬСЬКИЙ ОЛЕКСІЙ ЛЕОНІДОВИЧ</t>
  </si>
  <si>
    <t>2650411352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</si>
  <si>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</si>
  <si>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</si>
  <si>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</si>
  <si>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</si>
  <si>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</si>
  <si>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30230000-0 - Комп’ютерне обладнання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</si>
  <si>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</si>
  <si>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</si>
  <si>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</si>
  <si>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</si>
  <si>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</si>
  <si>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</si>
  <si>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</si>
  <si>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</si>
  <si>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32340000-8 - Мікрофони та гучномовці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</si>
  <si>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</si>
  <si>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</si>
  <si>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</si>
  <si>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</si>
  <si>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</si>
  <si>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30120000-6 - Фотокопіювальне та поліграфічне обладнання для офсетного друку</t>
  </si>
  <si>
    <t>UA-2020-03-16-001417-b</t>
  </si>
  <si>
    <t>ДК 021:2015:19510000-4 Гумові вироби (Гумове кліше штампу)</t>
  </si>
  <si>
    <t>92</t>
  </si>
  <si>
    <t>UA-2020-03-16-003631-b</t>
  </si>
  <si>
    <t>ДК 021:2015:22410000-7 - Марки (Марки)</t>
  </si>
  <si>
    <t>22410000-7 - Марки</t>
  </si>
  <si>
    <t>АКЦІОНЕРНЕ ТОВАРИСТВО "УКРПОШТА"</t>
  </si>
  <si>
    <t>21560045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</si>
  <si>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</si>
  <si>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</si>
  <si>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</si>
  <si>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ПРИВАТНЕ АКЦІОНЕРНЕ ТОВАРИСТВО "ВАСИЛІВКАТЕПЛОМЕРЕЖА"</t>
  </si>
  <si>
    <t>05541137</t>
  </si>
  <si>
    <t>77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</si>
  <si>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</si>
  <si>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</si>
  <si>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</si>
  <si>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</si>
  <si>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</si>
  <si>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</si>
  <si>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</si>
  <si>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</si>
  <si>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</si>
  <si>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</si>
  <si>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</si>
  <si>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2422404470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</si>
  <si>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</si>
  <si>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</si>
  <si>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</si>
  <si>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</si>
  <si>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</si>
  <si>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</si>
  <si>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</si>
  <si>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</si>
  <si>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</si>
  <si>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109</t>
  </si>
  <si>
    <t>UA-2020-04-07-003030-b</t>
  </si>
  <si>
    <t>БАТІЩЕВ ІВАН ВОЛОДИМИРОВИЧ</t>
  </si>
  <si>
    <t>3326520417</t>
  </si>
  <si>
    <t>112</t>
  </si>
  <si>
    <t>UA-2020-04-07-003057-b</t>
  </si>
  <si>
    <t>113</t>
  </si>
  <si>
    <t>UA-2020-04-07-003113-b</t>
  </si>
  <si>
    <t>ДЕМЧЕНКО ПАВЛО ПАВЛОВИЧ</t>
  </si>
  <si>
    <t>2576904852</t>
  </si>
  <si>
    <t>114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</si>
  <si>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</si>
  <si>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</si>
  <si>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</si>
  <si>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</si>
  <si>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</si>
  <si>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111</t>
  </si>
  <si>
    <t>UA-2020-04-09-000715-b</t>
  </si>
  <si>
    <t>БАБИЧ ЯНА ВІКТОРІВНА</t>
  </si>
  <si>
    <t>2811116927</t>
  </si>
  <si>
    <t>117</t>
  </si>
  <si>
    <t>UA-2020-04-09-000989-b</t>
  </si>
  <si>
    <t>116</t>
  </si>
  <si>
    <t>UA-2019-06-10-002212-b</t>
  </si>
  <si>
    <t>Бензин А-95</t>
  </si>
  <si>
    <t>09130000-9 - Нафта і дистиляти</t>
  </si>
  <si>
    <t>Відкриті торги</t>
  </si>
  <si>
    <t>ТОВ "ЗОГ- РІТЕЙЛ"</t>
  </si>
  <si>
    <t>41224168</t>
  </si>
  <si>
    <t>160</t>
  </si>
  <si>
    <t>закритий</t>
  </si>
  <si>
    <t>UA-2019-03-13-001891-a</t>
  </si>
  <si>
    <t>Конверти С4,С5</t>
  </si>
  <si>
    <t>30190000-7 - Офісне устаткування та приладдя різне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</si>
  <si>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</si>
  <si>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</si>
  <si>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</si>
  <si>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</si>
  <si>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</si>
  <si>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</si>
  <si>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</si>
  <si>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</si>
  <si>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</si>
  <si>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ТОВ КОНДОР ЛОГІСТИК</t>
  </si>
  <si>
    <t>39046990</t>
  </si>
  <si>
    <t>124</t>
  </si>
  <si>
    <t>UA-2019-01-30-001857-b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</si>
</sst>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sqref="A1:XFD1048576"/>
    </sheetView>
  </sheetViews>
  <sheetFormatPr defaultRowHeight="15" x14ac:dyDescent="0.25"/>
  <cols>
    <col min="1" max="1" width="25" customWidth="1"/>
    <col min="2" max="4" width="45" customWidth="1"/>
    <col min="5" max="7" width="20" customWidth="1"/>
    <col min="8" max="9" width="10" customWidth="1"/>
    <col min="10" max="13" width="25" customWidth="1"/>
    <col min="14" max="14" width="45" customWidth="1"/>
    <col min="15" max="15" width="25" customWidth="1"/>
    <col min="16" max="16" width="15" customWidth="1"/>
    <col min="17" max="17" width="20" customWidth="1"/>
    <col min="18" max="18" width="25" customWidth="1"/>
    <col min="19" max="19" width="10" customWidth="1"/>
    <col min="20" max="20" width="20" customWidth="1"/>
    <col min="257" max="257" width="25" customWidth="1"/>
    <col min="258" max="260" width="45" customWidth="1"/>
    <col min="261" max="263" width="20" customWidth="1"/>
    <col min="264" max="265" width="10" customWidth="1"/>
    <col min="266" max="269" width="25" customWidth="1"/>
    <col min="270" max="270" width="45" customWidth="1"/>
    <col min="271" max="271" width="25" customWidth="1"/>
    <col min="272" max="272" width="15" customWidth="1"/>
    <col min="273" max="273" width="20" customWidth="1"/>
    <col min="274" max="274" width="25" customWidth="1"/>
    <col min="275" max="275" width="10" customWidth="1"/>
    <col min="276" max="276" width="20" customWidth="1"/>
    <col min="513" max="513" width="25" customWidth="1"/>
    <col min="514" max="516" width="45" customWidth="1"/>
    <col min="517" max="519" width="20" customWidth="1"/>
    <col min="520" max="521" width="10" customWidth="1"/>
    <col min="522" max="525" width="25" customWidth="1"/>
    <col min="526" max="526" width="45" customWidth="1"/>
    <col min="527" max="527" width="25" customWidth="1"/>
    <col min="528" max="528" width="15" customWidth="1"/>
    <col min="529" max="529" width="20" customWidth="1"/>
    <col min="530" max="530" width="25" customWidth="1"/>
    <col min="531" max="531" width="10" customWidth="1"/>
    <col min="532" max="532" width="20" customWidth="1"/>
    <col min="769" max="769" width="25" customWidth="1"/>
    <col min="770" max="772" width="45" customWidth="1"/>
    <col min="773" max="775" width="20" customWidth="1"/>
    <col min="776" max="777" width="10" customWidth="1"/>
    <col min="778" max="781" width="25" customWidth="1"/>
    <col min="782" max="782" width="45" customWidth="1"/>
    <col min="783" max="783" width="25" customWidth="1"/>
    <col min="784" max="784" width="15" customWidth="1"/>
    <col min="785" max="785" width="20" customWidth="1"/>
    <col min="786" max="786" width="25" customWidth="1"/>
    <col min="787" max="787" width="10" customWidth="1"/>
    <col min="788" max="788" width="20" customWidth="1"/>
    <col min="1025" max="1025" width="25" customWidth="1"/>
    <col min="1026" max="1028" width="45" customWidth="1"/>
    <col min="1029" max="1031" width="20" customWidth="1"/>
    <col min="1032" max="1033" width="10" customWidth="1"/>
    <col min="1034" max="1037" width="25" customWidth="1"/>
    <col min="1038" max="1038" width="45" customWidth="1"/>
    <col min="1039" max="1039" width="25" customWidth="1"/>
    <col min="1040" max="1040" width="15" customWidth="1"/>
    <col min="1041" max="1041" width="20" customWidth="1"/>
    <col min="1042" max="1042" width="25" customWidth="1"/>
    <col min="1043" max="1043" width="10" customWidth="1"/>
    <col min="1044" max="1044" width="20" customWidth="1"/>
    <col min="1281" max="1281" width="25" customWidth="1"/>
    <col min="1282" max="1284" width="45" customWidth="1"/>
    <col min="1285" max="1287" width="20" customWidth="1"/>
    <col min="1288" max="1289" width="10" customWidth="1"/>
    <col min="1290" max="1293" width="25" customWidth="1"/>
    <col min="1294" max="1294" width="45" customWidth="1"/>
    <col min="1295" max="1295" width="25" customWidth="1"/>
    <col min="1296" max="1296" width="15" customWidth="1"/>
    <col min="1297" max="1297" width="20" customWidth="1"/>
    <col min="1298" max="1298" width="25" customWidth="1"/>
    <col min="1299" max="1299" width="10" customWidth="1"/>
    <col min="1300" max="1300" width="20" customWidth="1"/>
    <col min="1537" max="1537" width="25" customWidth="1"/>
    <col min="1538" max="1540" width="45" customWidth="1"/>
    <col min="1541" max="1543" width="20" customWidth="1"/>
    <col min="1544" max="1545" width="10" customWidth="1"/>
    <col min="1546" max="1549" width="25" customWidth="1"/>
    <col min="1550" max="1550" width="45" customWidth="1"/>
    <col min="1551" max="1551" width="25" customWidth="1"/>
    <col min="1552" max="1552" width="15" customWidth="1"/>
    <col min="1553" max="1553" width="20" customWidth="1"/>
    <col min="1554" max="1554" width="25" customWidth="1"/>
    <col min="1555" max="1555" width="10" customWidth="1"/>
    <col min="1556" max="1556" width="20" customWidth="1"/>
    <col min="1793" max="1793" width="25" customWidth="1"/>
    <col min="1794" max="1796" width="45" customWidth="1"/>
    <col min="1797" max="1799" width="20" customWidth="1"/>
    <col min="1800" max="1801" width="10" customWidth="1"/>
    <col min="1802" max="1805" width="25" customWidth="1"/>
    <col min="1806" max="1806" width="45" customWidth="1"/>
    <col min="1807" max="1807" width="25" customWidth="1"/>
    <col min="1808" max="1808" width="15" customWidth="1"/>
    <col min="1809" max="1809" width="20" customWidth="1"/>
    <col min="1810" max="1810" width="25" customWidth="1"/>
    <col min="1811" max="1811" width="10" customWidth="1"/>
    <col min="1812" max="1812" width="20" customWidth="1"/>
    <col min="2049" max="2049" width="25" customWidth="1"/>
    <col min="2050" max="2052" width="45" customWidth="1"/>
    <col min="2053" max="2055" width="20" customWidth="1"/>
    <col min="2056" max="2057" width="10" customWidth="1"/>
    <col min="2058" max="2061" width="25" customWidth="1"/>
    <col min="2062" max="2062" width="45" customWidth="1"/>
    <col min="2063" max="2063" width="25" customWidth="1"/>
    <col min="2064" max="2064" width="15" customWidth="1"/>
    <col min="2065" max="2065" width="20" customWidth="1"/>
    <col min="2066" max="2066" width="25" customWidth="1"/>
    <col min="2067" max="2067" width="10" customWidth="1"/>
    <col min="2068" max="2068" width="20" customWidth="1"/>
    <col min="2305" max="2305" width="25" customWidth="1"/>
    <col min="2306" max="2308" width="45" customWidth="1"/>
    <col min="2309" max="2311" width="20" customWidth="1"/>
    <col min="2312" max="2313" width="10" customWidth="1"/>
    <col min="2314" max="2317" width="25" customWidth="1"/>
    <col min="2318" max="2318" width="45" customWidth="1"/>
    <col min="2319" max="2319" width="25" customWidth="1"/>
    <col min="2320" max="2320" width="15" customWidth="1"/>
    <col min="2321" max="2321" width="20" customWidth="1"/>
    <col min="2322" max="2322" width="25" customWidth="1"/>
    <col min="2323" max="2323" width="10" customWidth="1"/>
    <col min="2324" max="2324" width="20" customWidth="1"/>
    <col min="2561" max="2561" width="25" customWidth="1"/>
    <col min="2562" max="2564" width="45" customWidth="1"/>
    <col min="2565" max="2567" width="20" customWidth="1"/>
    <col min="2568" max="2569" width="10" customWidth="1"/>
    <col min="2570" max="2573" width="25" customWidth="1"/>
    <col min="2574" max="2574" width="45" customWidth="1"/>
    <col min="2575" max="2575" width="25" customWidth="1"/>
    <col min="2576" max="2576" width="15" customWidth="1"/>
    <col min="2577" max="2577" width="20" customWidth="1"/>
    <col min="2578" max="2578" width="25" customWidth="1"/>
    <col min="2579" max="2579" width="10" customWidth="1"/>
    <col min="2580" max="2580" width="20" customWidth="1"/>
    <col min="2817" max="2817" width="25" customWidth="1"/>
    <col min="2818" max="2820" width="45" customWidth="1"/>
    <col min="2821" max="2823" width="20" customWidth="1"/>
    <col min="2824" max="2825" width="10" customWidth="1"/>
    <col min="2826" max="2829" width="25" customWidth="1"/>
    <col min="2830" max="2830" width="45" customWidth="1"/>
    <col min="2831" max="2831" width="25" customWidth="1"/>
    <col min="2832" max="2832" width="15" customWidth="1"/>
    <col min="2833" max="2833" width="20" customWidth="1"/>
    <col min="2834" max="2834" width="25" customWidth="1"/>
    <col min="2835" max="2835" width="10" customWidth="1"/>
    <col min="2836" max="2836" width="20" customWidth="1"/>
    <col min="3073" max="3073" width="25" customWidth="1"/>
    <col min="3074" max="3076" width="45" customWidth="1"/>
    <col min="3077" max="3079" width="20" customWidth="1"/>
    <col min="3080" max="3081" width="10" customWidth="1"/>
    <col min="3082" max="3085" width="25" customWidth="1"/>
    <col min="3086" max="3086" width="45" customWidth="1"/>
    <col min="3087" max="3087" width="25" customWidth="1"/>
    <col min="3088" max="3088" width="15" customWidth="1"/>
    <col min="3089" max="3089" width="20" customWidth="1"/>
    <col min="3090" max="3090" width="25" customWidth="1"/>
    <col min="3091" max="3091" width="10" customWidth="1"/>
    <col min="3092" max="3092" width="20" customWidth="1"/>
    <col min="3329" max="3329" width="25" customWidth="1"/>
    <col min="3330" max="3332" width="45" customWidth="1"/>
    <col min="3333" max="3335" width="20" customWidth="1"/>
    <col min="3336" max="3337" width="10" customWidth="1"/>
    <col min="3338" max="3341" width="25" customWidth="1"/>
    <col min="3342" max="3342" width="45" customWidth="1"/>
    <col min="3343" max="3343" width="25" customWidth="1"/>
    <col min="3344" max="3344" width="15" customWidth="1"/>
    <col min="3345" max="3345" width="20" customWidth="1"/>
    <col min="3346" max="3346" width="25" customWidth="1"/>
    <col min="3347" max="3347" width="10" customWidth="1"/>
    <col min="3348" max="3348" width="20" customWidth="1"/>
    <col min="3585" max="3585" width="25" customWidth="1"/>
    <col min="3586" max="3588" width="45" customWidth="1"/>
    <col min="3589" max="3591" width="20" customWidth="1"/>
    <col min="3592" max="3593" width="10" customWidth="1"/>
    <col min="3594" max="3597" width="25" customWidth="1"/>
    <col min="3598" max="3598" width="45" customWidth="1"/>
    <col min="3599" max="3599" width="25" customWidth="1"/>
    <col min="3600" max="3600" width="15" customWidth="1"/>
    <col min="3601" max="3601" width="20" customWidth="1"/>
    <col min="3602" max="3602" width="25" customWidth="1"/>
    <col min="3603" max="3603" width="10" customWidth="1"/>
    <col min="3604" max="3604" width="20" customWidth="1"/>
    <col min="3841" max="3841" width="25" customWidth="1"/>
    <col min="3842" max="3844" width="45" customWidth="1"/>
    <col min="3845" max="3847" width="20" customWidth="1"/>
    <col min="3848" max="3849" width="10" customWidth="1"/>
    <col min="3850" max="3853" width="25" customWidth="1"/>
    <col min="3854" max="3854" width="45" customWidth="1"/>
    <col min="3855" max="3855" width="25" customWidth="1"/>
    <col min="3856" max="3856" width="15" customWidth="1"/>
    <col min="3857" max="3857" width="20" customWidth="1"/>
    <col min="3858" max="3858" width="25" customWidth="1"/>
    <col min="3859" max="3859" width="10" customWidth="1"/>
    <col min="3860" max="3860" width="20" customWidth="1"/>
    <col min="4097" max="4097" width="25" customWidth="1"/>
    <col min="4098" max="4100" width="45" customWidth="1"/>
    <col min="4101" max="4103" width="20" customWidth="1"/>
    <col min="4104" max="4105" width="10" customWidth="1"/>
    <col min="4106" max="4109" width="25" customWidth="1"/>
    <col min="4110" max="4110" width="45" customWidth="1"/>
    <col min="4111" max="4111" width="25" customWidth="1"/>
    <col min="4112" max="4112" width="15" customWidth="1"/>
    <col min="4113" max="4113" width="20" customWidth="1"/>
    <col min="4114" max="4114" width="25" customWidth="1"/>
    <col min="4115" max="4115" width="10" customWidth="1"/>
    <col min="4116" max="4116" width="20" customWidth="1"/>
    <col min="4353" max="4353" width="25" customWidth="1"/>
    <col min="4354" max="4356" width="45" customWidth="1"/>
    <col min="4357" max="4359" width="20" customWidth="1"/>
    <col min="4360" max="4361" width="10" customWidth="1"/>
    <col min="4362" max="4365" width="25" customWidth="1"/>
    <col min="4366" max="4366" width="45" customWidth="1"/>
    <col min="4367" max="4367" width="25" customWidth="1"/>
    <col min="4368" max="4368" width="15" customWidth="1"/>
    <col min="4369" max="4369" width="20" customWidth="1"/>
    <col min="4370" max="4370" width="25" customWidth="1"/>
    <col min="4371" max="4371" width="10" customWidth="1"/>
    <col min="4372" max="4372" width="20" customWidth="1"/>
    <col min="4609" max="4609" width="25" customWidth="1"/>
    <col min="4610" max="4612" width="45" customWidth="1"/>
    <col min="4613" max="4615" width="20" customWidth="1"/>
    <col min="4616" max="4617" width="10" customWidth="1"/>
    <col min="4618" max="4621" width="25" customWidth="1"/>
    <col min="4622" max="4622" width="45" customWidth="1"/>
    <col min="4623" max="4623" width="25" customWidth="1"/>
    <col min="4624" max="4624" width="15" customWidth="1"/>
    <col min="4625" max="4625" width="20" customWidth="1"/>
    <col min="4626" max="4626" width="25" customWidth="1"/>
    <col min="4627" max="4627" width="10" customWidth="1"/>
    <col min="4628" max="4628" width="20" customWidth="1"/>
    <col min="4865" max="4865" width="25" customWidth="1"/>
    <col min="4866" max="4868" width="45" customWidth="1"/>
    <col min="4869" max="4871" width="20" customWidth="1"/>
    <col min="4872" max="4873" width="10" customWidth="1"/>
    <col min="4874" max="4877" width="25" customWidth="1"/>
    <col min="4878" max="4878" width="45" customWidth="1"/>
    <col min="4879" max="4879" width="25" customWidth="1"/>
    <col min="4880" max="4880" width="15" customWidth="1"/>
    <col min="4881" max="4881" width="20" customWidth="1"/>
    <col min="4882" max="4882" width="25" customWidth="1"/>
    <col min="4883" max="4883" width="10" customWidth="1"/>
    <col min="4884" max="4884" width="20" customWidth="1"/>
    <col min="5121" max="5121" width="25" customWidth="1"/>
    <col min="5122" max="5124" width="45" customWidth="1"/>
    <col min="5125" max="5127" width="20" customWidth="1"/>
    <col min="5128" max="5129" width="10" customWidth="1"/>
    <col min="5130" max="5133" width="25" customWidth="1"/>
    <col min="5134" max="5134" width="45" customWidth="1"/>
    <col min="5135" max="5135" width="25" customWidth="1"/>
    <col min="5136" max="5136" width="15" customWidth="1"/>
    <col min="5137" max="5137" width="20" customWidth="1"/>
    <col min="5138" max="5138" width="25" customWidth="1"/>
    <col min="5139" max="5139" width="10" customWidth="1"/>
    <col min="5140" max="5140" width="20" customWidth="1"/>
    <col min="5377" max="5377" width="25" customWidth="1"/>
    <col min="5378" max="5380" width="45" customWidth="1"/>
    <col min="5381" max="5383" width="20" customWidth="1"/>
    <col min="5384" max="5385" width="10" customWidth="1"/>
    <col min="5386" max="5389" width="25" customWidth="1"/>
    <col min="5390" max="5390" width="45" customWidth="1"/>
    <col min="5391" max="5391" width="25" customWidth="1"/>
    <col min="5392" max="5392" width="15" customWidth="1"/>
    <col min="5393" max="5393" width="20" customWidth="1"/>
    <col min="5394" max="5394" width="25" customWidth="1"/>
    <col min="5395" max="5395" width="10" customWidth="1"/>
    <col min="5396" max="5396" width="20" customWidth="1"/>
    <col min="5633" max="5633" width="25" customWidth="1"/>
    <col min="5634" max="5636" width="45" customWidth="1"/>
    <col min="5637" max="5639" width="20" customWidth="1"/>
    <col min="5640" max="5641" width="10" customWidth="1"/>
    <col min="5642" max="5645" width="25" customWidth="1"/>
    <col min="5646" max="5646" width="45" customWidth="1"/>
    <col min="5647" max="5647" width="25" customWidth="1"/>
    <col min="5648" max="5648" width="15" customWidth="1"/>
    <col min="5649" max="5649" width="20" customWidth="1"/>
    <col min="5650" max="5650" width="25" customWidth="1"/>
    <col min="5651" max="5651" width="10" customWidth="1"/>
    <col min="5652" max="5652" width="20" customWidth="1"/>
    <col min="5889" max="5889" width="25" customWidth="1"/>
    <col min="5890" max="5892" width="45" customWidth="1"/>
    <col min="5893" max="5895" width="20" customWidth="1"/>
    <col min="5896" max="5897" width="10" customWidth="1"/>
    <col min="5898" max="5901" width="25" customWidth="1"/>
    <col min="5902" max="5902" width="45" customWidth="1"/>
    <col min="5903" max="5903" width="25" customWidth="1"/>
    <col min="5904" max="5904" width="15" customWidth="1"/>
    <col min="5905" max="5905" width="20" customWidth="1"/>
    <col min="5906" max="5906" width="25" customWidth="1"/>
    <col min="5907" max="5907" width="10" customWidth="1"/>
    <col min="5908" max="5908" width="20" customWidth="1"/>
    <col min="6145" max="6145" width="25" customWidth="1"/>
    <col min="6146" max="6148" width="45" customWidth="1"/>
    <col min="6149" max="6151" width="20" customWidth="1"/>
    <col min="6152" max="6153" width="10" customWidth="1"/>
    <col min="6154" max="6157" width="25" customWidth="1"/>
    <col min="6158" max="6158" width="45" customWidth="1"/>
    <col min="6159" max="6159" width="25" customWidth="1"/>
    <col min="6160" max="6160" width="15" customWidth="1"/>
    <col min="6161" max="6161" width="20" customWidth="1"/>
    <col min="6162" max="6162" width="25" customWidth="1"/>
    <col min="6163" max="6163" width="10" customWidth="1"/>
    <col min="6164" max="6164" width="20" customWidth="1"/>
    <col min="6401" max="6401" width="25" customWidth="1"/>
    <col min="6402" max="6404" width="45" customWidth="1"/>
    <col min="6405" max="6407" width="20" customWidth="1"/>
    <col min="6408" max="6409" width="10" customWidth="1"/>
    <col min="6410" max="6413" width="25" customWidth="1"/>
    <col min="6414" max="6414" width="45" customWidth="1"/>
    <col min="6415" max="6415" width="25" customWidth="1"/>
    <col min="6416" max="6416" width="15" customWidth="1"/>
    <col min="6417" max="6417" width="20" customWidth="1"/>
    <col min="6418" max="6418" width="25" customWidth="1"/>
    <col min="6419" max="6419" width="10" customWidth="1"/>
    <col min="6420" max="6420" width="20" customWidth="1"/>
    <col min="6657" max="6657" width="25" customWidth="1"/>
    <col min="6658" max="6660" width="45" customWidth="1"/>
    <col min="6661" max="6663" width="20" customWidth="1"/>
    <col min="6664" max="6665" width="10" customWidth="1"/>
    <col min="6666" max="6669" width="25" customWidth="1"/>
    <col min="6670" max="6670" width="45" customWidth="1"/>
    <col min="6671" max="6671" width="25" customWidth="1"/>
    <col min="6672" max="6672" width="15" customWidth="1"/>
    <col min="6673" max="6673" width="20" customWidth="1"/>
    <col min="6674" max="6674" width="25" customWidth="1"/>
    <col min="6675" max="6675" width="10" customWidth="1"/>
    <col min="6676" max="6676" width="20" customWidth="1"/>
    <col min="6913" max="6913" width="25" customWidth="1"/>
    <col min="6914" max="6916" width="45" customWidth="1"/>
    <col min="6917" max="6919" width="20" customWidth="1"/>
    <col min="6920" max="6921" width="10" customWidth="1"/>
    <col min="6922" max="6925" width="25" customWidth="1"/>
    <col min="6926" max="6926" width="45" customWidth="1"/>
    <col min="6927" max="6927" width="25" customWidth="1"/>
    <col min="6928" max="6928" width="15" customWidth="1"/>
    <col min="6929" max="6929" width="20" customWidth="1"/>
    <col min="6930" max="6930" width="25" customWidth="1"/>
    <col min="6931" max="6931" width="10" customWidth="1"/>
    <col min="6932" max="6932" width="20" customWidth="1"/>
    <col min="7169" max="7169" width="25" customWidth="1"/>
    <col min="7170" max="7172" width="45" customWidth="1"/>
    <col min="7173" max="7175" width="20" customWidth="1"/>
    <col min="7176" max="7177" width="10" customWidth="1"/>
    <col min="7178" max="7181" width="25" customWidth="1"/>
    <col min="7182" max="7182" width="45" customWidth="1"/>
    <col min="7183" max="7183" width="25" customWidth="1"/>
    <col min="7184" max="7184" width="15" customWidth="1"/>
    <col min="7185" max="7185" width="20" customWidth="1"/>
    <col min="7186" max="7186" width="25" customWidth="1"/>
    <col min="7187" max="7187" width="10" customWidth="1"/>
    <col min="7188" max="7188" width="20" customWidth="1"/>
    <col min="7425" max="7425" width="25" customWidth="1"/>
    <col min="7426" max="7428" width="45" customWidth="1"/>
    <col min="7429" max="7431" width="20" customWidth="1"/>
    <col min="7432" max="7433" width="10" customWidth="1"/>
    <col min="7434" max="7437" width="25" customWidth="1"/>
    <col min="7438" max="7438" width="45" customWidth="1"/>
    <col min="7439" max="7439" width="25" customWidth="1"/>
    <col min="7440" max="7440" width="15" customWidth="1"/>
    <col min="7441" max="7441" width="20" customWidth="1"/>
    <col min="7442" max="7442" width="25" customWidth="1"/>
    <col min="7443" max="7443" width="10" customWidth="1"/>
    <col min="7444" max="7444" width="20" customWidth="1"/>
    <col min="7681" max="7681" width="25" customWidth="1"/>
    <col min="7682" max="7684" width="45" customWidth="1"/>
    <col min="7685" max="7687" width="20" customWidth="1"/>
    <col min="7688" max="7689" width="10" customWidth="1"/>
    <col min="7690" max="7693" width="25" customWidth="1"/>
    <col min="7694" max="7694" width="45" customWidth="1"/>
    <col min="7695" max="7695" width="25" customWidth="1"/>
    <col min="7696" max="7696" width="15" customWidth="1"/>
    <col min="7697" max="7697" width="20" customWidth="1"/>
    <col min="7698" max="7698" width="25" customWidth="1"/>
    <col min="7699" max="7699" width="10" customWidth="1"/>
    <col min="7700" max="7700" width="20" customWidth="1"/>
    <col min="7937" max="7937" width="25" customWidth="1"/>
    <col min="7938" max="7940" width="45" customWidth="1"/>
    <col min="7941" max="7943" width="20" customWidth="1"/>
    <col min="7944" max="7945" width="10" customWidth="1"/>
    <col min="7946" max="7949" width="25" customWidth="1"/>
    <col min="7950" max="7950" width="45" customWidth="1"/>
    <col min="7951" max="7951" width="25" customWidth="1"/>
    <col min="7952" max="7952" width="15" customWidth="1"/>
    <col min="7953" max="7953" width="20" customWidth="1"/>
    <col min="7954" max="7954" width="25" customWidth="1"/>
    <col min="7955" max="7955" width="10" customWidth="1"/>
    <col min="7956" max="7956" width="20" customWidth="1"/>
    <col min="8193" max="8193" width="25" customWidth="1"/>
    <col min="8194" max="8196" width="45" customWidth="1"/>
    <col min="8197" max="8199" width="20" customWidth="1"/>
    <col min="8200" max="8201" width="10" customWidth="1"/>
    <col min="8202" max="8205" width="25" customWidth="1"/>
    <col min="8206" max="8206" width="45" customWidth="1"/>
    <col min="8207" max="8207" width="25" customWidth="1"/>
    <col min="8208" max="8208" width="15" customWidth="1"/>
    <col min="8209" max="8209" width="20" customWidth="1"/>
    <col min="8210" max="8210" width="25" customWidth="1"/>
    <col min="8211" max="8211" width="10" customWidth="1"/>
    <col min="8212" max="8212" width="20" customWidth="1"/>
    <col min="8449" max="8449" width="25" customWidth="1"/>
    <col min="8450" max="8452" width="45" customWidth="1"/>
    <col min="8453" max="8455" width="20" customWidth="1"/>
    <col min="8456" max="8457" width="10" customWidth="1"/>
    <col min="8458" max="8461" width="25" customWidth="1"/>
    <col min="8462" max="8462" width="45" customWidth="1"/>
    <col min="8463" max="8463" width="25" customWidth="1"/>
    <col min="8464" max="8464" width="15" customWidth="1"/>
    <col min="8465" max="8465" width="20" customWidth="1"/>
    <col min="8466" max="8466" width="25" customWidth="1"/>
    <col min="8467" max="8467" width="10" customWidth="1"/>
    <col min="8468" max="8468" width="20" customWidth="1"/>
    <col min="8705" max="8705" width="25" customWidth="1"/>
    <col min="8706" max="8708" width="45" customWidth="1"/>
    <col min="8709" max="8711" width="20" customWidth="1"/>
    <col min="8712" max="8713" width="10" customWidth="1"/>
    <col min="8714" max="8717" width="25" customWidth="1"/>
    <col min="8718" max="8718" width="45" customWidth="1"/>
    <col min="8719" max="8719" width="25" customWidth="1"/>
    <col min="8720" max="8720" width="15" customWidth="1"/>
    <col min="8721" max="8721" width="20" customWidth="1"/>
    <col min="8722" max="8722" width="25" customWidth="1"/>
    <col min="8723" max="8723" width="10" customWidth="1"/>
    <col min="8724" max="8724" width="20" customWidth="1"/>
    <col min="8961" max="8961" width="25" customWidth="1"/>
    <col min="8962" max="8964" width="45" customWidth="1"/>
    <col min="8965" max="8967" width="20" customWidth="1"/>
    <col min="8968" max="8969" width="10" customWidth="1"/>
    <col min="8970" max="8973" width="25" customWidth="1"/>
    <col min="8974" max="8974" width="45" customWidth="1"/>
    <col min="8975" max="8975" width="25" customWidth="1"/>
    <col min="8976" max="8976" width="15" customWidth="1"/>
    <col min="8977" max="8977" width="20" customWidth="1"/>
    <col min="8978" max="8978" width="25" customWidth="1"/>
    <col min="8979" max="8979" width="10" customWidth="1"/>
    <col min="8980" max="8980" width="20" customWidth="1"/>
    <col min="9217" max="9217" width="25" customWidth="1"/>
    <col min="9218" max="9220" width="45" customWidth="1"/>
    <col min="9221" max="9223" width="20" customWidth="1"/>
    <col min="9224" max="9225" width="10" customWidth="1"/>
    <col min="9226" max="9229" width="25" customWidth="1"/>
    <col min="9230" max="9230" width="45" customWidth="1"/>
    <col min="9231" max="9231" width="25" customWidth="1"/>
    <col min="9232" max="9232" width="15" customWidth="1"/>
    <col min="9233" max="9233" width="20" customWidth="1"/>
    <col min="9234" max="9234" width="25" customWidth="1"/>
    <col min="9235" max="9235" width="10" customWidth="1"/>
    <col min="9236" max="9236" width="20" customWidth="1"/>
    <col min="9473" max="9473" width="25" customWidth="1"/>
    <col min="9474" max="9476" width="45" customWidth="1"/>
    <col min="9477" max="9479" width="20" customWidth="1"/>
    <col min="9480" max="9481" width="10" customWidth="1"/>
    <col min="9482" max="9485" width="25" customWidth="1"/>
    <col min="9486" max="9486" width="45" customWidth="1"/>
    <col min="9487" max="9487" width="25" customWidth="1"/>
    <col min="9488" max="9488" width="15" customWidth="1"/>
    <col min="9489" max="9489" width="20" customWidth="1"/>
    <col min="9490" max="9490" width="25" customWidth="1"/>
    <col min="9491" max="9491" width="10" customWidth="1"/>
    <col min="9492" max="9492" width="20" customWidth="1"/>
    <col min="9729" max="9729" width="25" customWidth="1"/>
    <col min="9730" max="9732" width="45" customWidth="1"/>
    <col min="9733" max="9735" width="20" customWidth="1"/>
    <col min="9736" max="9737" width="10" customWidth="1"/>
    <col min="9738" max="9741" width="25" customWidth="1"/>
    <col min="9742" max="9742" width="45" customWidth="1"/>
    <col min="9743" max="9743" width="25" customWidth="1"/>
    <col min="9744" max="9744" width="15" customWidth="1"/>
    <col min="9745" max="9745" width="20" customWidth="1"/>
    <col min="9746" max="9746" width="25" customWidth="1"/>
    <col min="9747" max="9747" width="10" customWidth="1"/>
    <col min="9748" max="9748" width="20" customWidth="1"/>
    <col min="9985" max="9985" width="25" customWidth="1"/>
    <col min="9986" max="9988" width="45" customWidth="1"/>
    <col min="9989" max="9991" width="20" customWidth="1"/>
    <col min="9992" max="9993" width="10" customWidth="1"/>
    <col min="9994" max="9997" width="25" customWidth="1"/>
    <col min="9998" max="9998" width="45" customWidth="1"/>
    <col min="9999" max="9999" width="25" customWidth="1"/>
    <col min="10000" max="10000" width="15" customWidth="1"/>
    <col min="10001" max="10001" width="20" customWidth="1"/>
    <col min="10002" max="10002" width="25" customWidth="1"/>
    <col min="10003" max="10003" width="10" customWidth="1"/>
    <col min="10004" max="10004" width="20" customWidth="1"/>
    <col min="10241" max="10241" width="25" customWidth="1"/>
    <col min="10242" max="10244" width="45" customWidth="1"/>
    <col min="10245" max="10247" width="20" customWidth="1"/>
    <col min="10248" max="10249" width="10" customWidth="1"/>
    <col min="10250" max="10253" width="25" customWidth="1"/>
    <col min="10254" max="10254" width="45" customWidth="1"/>
    <col min="10255" max="10255" width="25" customWidth="1"/>
    <col min="10256" max="10256" width="15" customWidth="1"/>
    <col min="10257" max="10257" width="20" customWidth="1"/>
    <col min="10258" max="10258" width="25" customWidth="1"/>
    <col min="10259" max="10259" width="10" customWidth="1"/>
    <col min="10260" max="10260" width="20" customWidth="1"/>
    <col min="10497" max="10497" width="25" customWidth="1"/>
    <col min="10498" max="10500" width="45" customWidth="1"/>
    <col min="10501" max="10503" width="20" customWidth="1"/>
    <col min="10504" max="10505" width="10" customWidth="1"/>
    <col min="10506" max="10509" width="25" customWidth="1"/>
    <col min="10510" max="10510" width="45" customWidth="1"/>
    <col min="10511" max="10511" width="25" customWidth="1"/>
    <col min="10512" max="10512" width="15" customWidth="1"/>
    <col min="10513" max="10513" width="20" customWidth="1"/>
    <col min="10514" max="10514" width="25" customWidth="1"/>
    <col min="10515" max="10515" width="10" customWidth="1"/>
    <col min="10516" max="10516" width="20" customWidth="1"/>
    <col min="10753" max="10753" width="25" customWidth="1"/>
    <col min="10754" max="10756" width="45" customWidth="1"/>
    <col min="10757" max="10759" width="20" customWidth="1"/>
    <col min="10760" max="10761" width="10" customWidth="1"/>
    <col min="10762" max="10765" width="25" customWidth="1"/>
    <col min="10766" max="10766" width="45" customWidth="1"/>
    <col min="10767" max="10767" width="25" customWidth="1"/>
    <col min="10768" max="10768" width="15" customWidth="1"/>
    <col min="10769" max="10769" width="20" customWidth="1"/>
    <col min="10770" max="10770" width="25" customWidth="1"/>
    <col min="10771" max="10771" width="10" customWidth="1"/>
    <col min="10772" max="10772" width="20" customWidth="1"/>
    <col min="11009" max="11009" width="25" customWidth="1"/>
    <col min="11010" max="11012" width="45" customWidth="1"/>
    <col min="11013" max="11015" width="20" customWidth="1"/>
    <col min="11016" max="11017" width="10" customWidth="1"/>
    <col min="11018" max="11021" width="25" customWidth="1"/>
    <col min="11022" max="11022" width="45" customWidth="1"/>
    <col min="11023" max="11023" width="25" customWidth="1"/>
    <col min="11024" max="11024" width="15" customWidth="1"/>
    <col min="11025" max="11025" width="20" customWidth="1"/>
    <col min="11026" max="11026" width="25" customWidth="1"/>
    <col min="11027" max="11027" width="10" customWidth="1"/>
    <col min="11028" max="11028" width="20" customWidth="1"/>
    <col min="11265" max="11265" width="25" customWidth="1"/>
    <col min="11266" max="11268" width="45" customWidth="1"/>
    <col min="11269" max="11271" width="20" customWidth="1"/>
    <col min="11272" max="11273" width="10" customWidth="1"/>
    <col min="11274" max="11277" width="25" customWidth="1"/>
    <col min="11278" max="11278" width="45" customWidth="1"/>
    <col min="11279" max="11279" width="25" customWidth="1"/>
    <col min="11280" max="11280" width="15" customWidth="1"/>
    <col min="11281" max="11281" width="20" customWidth="1"/>
    <col min="11282" max="11282" width="25" customWidth="1"/>
    <col min="11283" max="11283" width="10" customWidth="1"/>
    <col min="11284" max="11284" width="20" customWidth="1"/>
    <col min="11521" max="11521" width="25" customWidth="1"/>
    <col min="11522" max="11524" width="45" customWidth="1"/>
    <col min="11525" max="11527" width="20" customWidth="1"/>
    <col min="11528" max="11529" width="10" customWidth="1"/>
    <col min="11530" max="11533" width="25" customWidth="1"/>
    <col min="11534" max="11534" width="45" customWidth="1"/>
    <col min="11535" max="11535" width="25" customWidth="1"/>
    <col min="11536" max="11536" width="15" customWidth="1"/>
    <col min="11537" max="11537" width="20" customWidth="1"/>
    <col min="11538" max="11538" width="25" customWidth="1"/>
    <col min="11539" max="11539" width="10" customWidth="1"/>
    <col min="11540" max="11540" width="20" customWidth="1"/>
    <col min="11777" max="11777" width="25" customWidth="1"/>
    <col min="11778" max="11780" width="45" customWidth="1"/>
    <col min="11781" max="11783" width="20" customWidth="1"/>
    <col min="11784" max="11785" width="10" customWidth="1"/>
    <col min="11786" max="11789" width="25" customWidth="1"/>
    <col min="11790" max="11790" width="45" customWidth="1"/>
    <col min="11791" max="11791" width="25" customWidth="1"/>
    <col min="11792" max="11792" width="15" customWidth="1"/>
    <col min="11793" max="11793" width="20" customWidth="1"/>
    <col min="11794" max="11794" width="25" customWidth="1"/>
    <col min="11795" max="11795" width="10" customWidth="1"/>
    <col min="11796" max="11796" width="20" customWidth="1"/>
    <col min="12033" max="12033" width="25" customWidth="1"/>
    <col min="12034" max="12036" width="45" customWidth="1"/>
    <col min="12037" max="12039" width="20" customWidth="1"/>
    <col min="12040" max="12041" width="10" customWidth="1"/>
    <col min="12042" max="12045" width="25" customWidth="1"/>
    <col min="12046" max="12046" width="45" customWidth="1"/>
    <col min="12047" max="12047" width="25" customWidth="1"/>
    <col min="12048" max="12048" width="15" customWidth="1"/>
    <col min="12049" max="12049" width="20" customWidth="1"/>
    <col min="12050" max="12050" width="25" customWidth="1"/>
    <col min="12051" max="12051" width="10" customWidth="1"/>
    <col min="12052" max="12052" width="20" customWidth="1"/>
    <col min="12289" max="12289" width="25" customWidth="1"/>
    <col min="12290" max="12292" width="45" customWidth="1"/>
    <col min="12293" max="12295" width="20" customWidth="1"/>
    <col min="12296" max="12297" width="10" customWidth="1"/>
    <col min="12298" max="12301" width="25" customWidth="1"/>
    <col min="12302" max="12302" width="45" customWidth="1"/>
    <col min="12303" max="12303" width="25" customWidth="1"/>
    <col min="12304" max="12304" width="15" customWidth="1"/>
    <col min="12305" max="12305" width="20" customWidth="1"/>
    <col min="12306" max="12306" width="25" customWidth="1"/>
    <col min="12307" max="12307" width="10" customWidth="1"/>
    <col min="12308" max="12308" width="20" customWidth="1"/>
    <col min="12545" max="12545" width="25" customWidth="1"/>
    <col min="12546" max="12548" width="45" customWidth="1"/>
    <col min="12549" max="12551" width="20" customWidth="1"/>
    <col min="12552" max="12553" width="10" customWidth="1"/>
    <col min="12554" max="12557" width="25" customWidth="1"/>
    <col min="12558" max="12558" width="45" customWidth="1"/>
    <col min="12559" max="12559" width="25" customWidth="1"/>
    <col min="12560" max="12560" width="15" customWidth="1"/>
    <col min="12561" max="12561" width="20" customWidth="1"/>
    <col min="12562" max="12562" width="25" customWidth="1"/>
    <col min="12563" max="12563" width="10" customWidth="1"/>
    <col min="12564" max="12564" width="20" customWidth="1"/>
    <col min="12801" max="12801" width="25" customWidth="1"/>
    <col min="12802" max="12804" width="45" customWidth="1"/>
    <col min="12805" max="12807" width="20" customWidth="1"/>
    <col min="12808" max="12809" width="10" customWidth="1"/>
    <col min="12810" max="12813" width="25" customWidth="1"/>
    <col min="12814" max="12814" width="45" customWidth="1"/>
    <col min="12815" max="12815" width="25" customWidth="1"/>
    <col min="12816" max="12816" width="15" customWidth="1"/>
    <col min="12817" max="12817" width="20" customWidth="1"/>
    <col min="12818" max="12818" width="25" customWidth="1"/>
    <col min="12819" max="12819" width="10" customWidth="1"/>
    <col min="12820" max="12820" width="20" customWidth="1"/>
    <col min="13057" max="13057" width="25" customWidth="1"/>
    <col min="13058" max="13060" width="45" customWidth="1"/>
    <col min="13061" max="13063" width="20" customWidth="1"/>
    <col min="13064" max="13065" width="10" customWidth="1"/>
    <col min="13066" max="13069" width="25" customWidth="1"/>
    <col min="13070" max="13070" width="45" customWidth="1"/>
    <col min="13071" max="13071" width="25" customWidth="1"/>
    <col min="13072" max="13072" width="15" customWidth="1"/>
    <col min="13073" max="13073" width="20" customWidth="1"/>
    <col min="13074" max="13074" width="25" customWidth="1"/>
    <col min="13075" max="13075" width="10" customWidth="1"/>
    <col min="13076" max="13076" width="20" customWidth="1"/>
    <col min="13313" max="13313" width="25" customWidth="1"/>
    <col min="13314" max="13316" width="45" customWidth="1"/>
    <col min="13317" max="13319" width="20" customWidth="1"/>
    <col min="13320" max="13321" width="10" customWidth="1"/>
    <col min="13322" max="13325" width="25" customWidth="1"/>
    <col min="13326" max="13326" width="45" customWidth="1"/>
    <col min="13327" max="13327" width="25" customWidth="1"/>
    <col min="13328" max="13328" width="15" customWidth="1"/>
    <col min="13329" max="13329" width="20" customWidth="1"/>
    <col min="13330" max="13330" width="25" customWidth="1"/>
    <col min="13331" max="13331" width="10" customWidth="1"/>
    <col min="13332" max="13332" width="20" customWidth="1"/>
    <col min="13569" max="13569" width="25" customWidth="1"/>
    <col min="13570" max="13572" width="45" customWidth="1"/>
    <col min="13573" max="13575" width="20" customWidth="1"/>
    <col min="13576" max="13577" width="10" customWidth="1"/>
    <col min="13578" max="13581" width="25" customWidth="1"/>
    <col min="13582" max="13582" width="45" customWidth="1"/>
    <col min="13583" max="13583" width="25" customWidth="1"/>
    <col min="13584" max="13584" width="15" customWidth="1"/>
    <col min="13585" max="13585" width="20" customWidth="1"/>
    <col min="13586" max="13586" width="25" customWidth="1"/>
    <col min="13587" max="13587" width="10" customWidth="1"/>
    <col min="13588" max="13588" width="20" customWidth="1"/>
    <col min="13825" max="13825" width="25" customWidth="1"/>
    <col min="13826" max="13828" width="45" customWidth="1"/>
    <col min="13829" max="13831" width="20" customWidth="1"/>
    <col min="13832" max="13833" width="10" customWidth="1"/>
    <col min="13834" max="13837" width="25" customWidth="1"/>
    <col min="13838" max="13838" width="45" customWidth="1"/>
    <col min="13839" max="13839" width="25" customWidth="1"/>
    <col min="13840" max="13840" width="15" customWidth="1"/>
    <col min="13841" max="13841" width="20" customWidth="1"/>
    <col min="13842" max="13842" width="25" customWidth="1"/>
    <col min="13843" max="13843" width="10" customWidth="1"/>
    <col min="13844" max="13844" width="20" customWidth="1"/>
    <col min="14081" max="14081" width="25" customWidth="1"/>
    <col min="14082" max="14084" width="45" customWidth="1"/>
    <col min="14085" max="14087" width="20" customWidth="1"/>
    <col min="14088" max="14089" width="10" customWidth="1"/>
    <col min="14090" max="14093" width="25" customWidth="1"/>
    <col min="14094" max="14094" width="45" customWidth="1"/>
    <col min="14095" max="14095" width="25" customWidth="1"/>
    <col min="14096" max="14096" width="15" customWidth="1"/>
    <col min="14097" max="14097" width="20" customWidth="1"/>
    <col min="14098" max="14098" width="25" customWidth="1"/>
    <col min="14099" max="14099" width="10" customWidth="1"/>
    <col min="14100" max="14100" width="20" customWidth="1"/>
    <col min="14337" max="14337" width="25" customWidth="1"/>
    <col min="14338" max="14340" width="45" customWidth="1"/>
    <col min="14341" max="14343" width="20" customWidth="1"/>
    <col min="14344" max="14345" width="10" customWidth="1"/>
    <col min="14346" max="14349" width="25" customWidth="1"/>
    <col min="14350" max="14350" width="45" customWidth="1"/>
    <col min="14351" max="14351" width="25" customWidth="1"/>
    <col min="14352" max="14352" width="15" customWidth="1"/>
    <col min="14353" max="14353" width="20" customWidth="1"/>
    <col min="14354" max="14354" width="25" customWidth="1"/>
    <col min="14355" max="14355" width="10" customWidth="1"/>
    <col min="14356" max="14356" width="20" customWidth="1"/>
    <col min="14593" max="14593" width="25" customWidth="1"/>
    <col min="14594" max="14596" width="45" customWidth="1"/>
    <col min="14597" max="14599" width="20" customWidth="1"/>
    <col min="14600" max="14601" width="10" customWidth="1"/>
    <col min="14602" max="14605" width="25" customWidth="1"/>
    <col min="14606" max="14606" width="45" customWidth="1"/>
    <col min="14607" max="14607" width="25" customWidth="1"/>
    <col min="14608" max="14608" width="15" customWidth="1"/>
    <col min="14609" max="14609" width="20" customWidth="1"/>
    <col min="14610" max="14610" width="25" customWidth="1"/>
    <col min="14611" max="14611" width="10" customWidth="1"/>
    <col min="14612" max="14612" width="20" customWidth="1"/>
    <col min="14849" max="14849" width="25" customWidth="1"/>
    <col min="14850" max="14852" width="45" customWidth="1"/>
    <col min="14853" max="14855" width="20" customWidth="1"/>
    <col min="14856" max="14857" width="10" customWidth="1"/>
    <col min="14858" max="14861" width="25" customWidth="1"/>
    <col min="14862" max="14862" width="45" customWidth="1"/>
    <col min="14863" max="14863" width="25" customWidth="1"/>
    <col min="14864" max="14864" width="15" customWidth="1"/>
    <col min="14865" max="14865" width="20" customWidth="1"/>
    <col min="14866" max="14866" width="25" customWidth="1"/>
    <col min="14867" max="14867" width="10" customWidth="1"/>
    <col min="14868" max="14868" width="20" customWidth="1"/>
    <col min="15105" max="15105" width="25" customWidth="1"/>
    <col min="15106" max="15108" width="45" customWidth="1"/>
    <col min="15109" max="15111" width="20" customWidth="1"/>
    <col min="15112" max="15113" width="10" customWidth="1"/>
    <col min="15114" max="15117" width="25" customWidth="1"/>
    <col min="15118" max="15118" width="45" customWidth="1"/>
    <col min="15119" max="15119" width="25" customWidth="1"/>
    <col min="15120" max="15120" width="15" customWidth="1"/>
    <col min="15121" max="15121" width="20" customWidth="1"/>
    <col min="15122" max="15122" width="25" customWidth="1"/>
    <col min="15123" max="15123" width="10" customWidth="1"/>
    <col min="15124" max="15124" width="20" customWidth="1"/>
    <col min="15361" max="15361" width="25" customWidth="1"/>
    <col min="15362" max="15364" width="45" customWidth="1"/>
    <col min="15365" max="15367" width="20" customWidth="1"/>
    <col min="15368" max="15369" width="10" customWidth="1"/>
    <col min="15370" max="15373" width="25" customWidth="1"/>
    <col min="15374" max="15374" width="45" customWidth="1"/>
    <col min="15375" max="15375" width="25" customWidth="1"/>
    <col min="15376" max="15376" width="15" customWidth="1"/>
    <col min="15377" max="15377" width="20" customWidth="1"/>
    <col min="15378" max="15378" width="25" customWidth="1"/>
    <col min="15379" max="15379" width="10" customWidth="1"/>
    <col min="15380" max="15380" width="20" customWidth="1"/>
    <col min="15617" max="15617" width="25" customWidth="1"/>
    <col min="15618" max="15620" width="45" customWidth="1"/>
    <col min="15621" max="15623" width="20" customWidth="1"/>
    <col min="15624" max="15625" width="10" customWidth="1"/>
    <col min="15626" max="15629" width="25" customWidth="1"/>
    <col min="15630" max="15630" width="45" customWidth="1"/>
    <col min="15631" max="15631" width="25" customWidth="1"/>
    <col min="15632" max="15632" width="15" customWidth="1"/>
    <col min="15633" max="15633" width="20" customWidth="1"/>
    <col min="15634" max="15634" width="25" customWidth="1"/>
    <col min="15635" max="15635" width="10" customWidth="1"/>
    <col min="15636" max="15636" width="20" customWidth="1"/>
    <col min="15873" max="15873" width="25" customWidth="1"/>
    <col min="15874" max="15876" width="45" customWidth="1"/>
    <col min="15877" max="15879" width="20" customWidth="1"/>
    <col min="15880" max="15881" width="10" customWidth="1"/>
    <col min="15882" max="15885" width="25" customWidth="1"/>
    <col min="15886" max="15886" width="45" customWidth="1"/>
    <col min="15887" max="15887" width="25" customWidth="1"/>
    <col min="15888" max="15888" width="15" customWidth="1"/>
    <col min="15889" max="15889" width="20" customWidth="1"/>
    <col min="15890" max="15890" width="25" customWidth="1"/>
    <col min="15891" max="15891" width="10" customWidth="1"/>
    <col min="15892" max="15892" width="20" customWidth="1"/>
    <col min="16129" max="16129" width="25" customWidth="1"/>
    <col min="16130" max="16132" width="45" customWidth="1"/>
    <col min="16133" max="16135" width="20" customWidth="1"/>
    <col min="16136" max="16137" width="10" customWidth="1"/>
    <col min="16138" max="16141" width="25" customWidth="1"/>
    <col min="16142" max="16142" width="45" customWidth="1"/>
    <col min="16143" max="16143" width="25" customWidth="1"/>
    <col min="16144" max="16144" width="15" customWidth="1"/>
    <col min="16145" max="16145" width="20" customWidth="1"/>
    <col min="16146" max="16146" width="25" customWidth="1"/>
    <col min="16147" max="16147" width="10" customWidth="1"/>
    <col min="16148" max="16148" width="20" customWidth="1"/>
  </cols>
  <sheetData>
    <row r="1" spans="1:24" ht="15.75" thickBot="1" x14ac:dyDescent="0.3"/>
    <row r="2" spans="1:24" ht="65.2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4" ht="102.75" x14ac:dyDescent="0.25">
      <c r="A3" s="2" t="s">
        <v>24</v>
      </c>
      <c r="B3" s="3" t="s">
        <v>25</v>
      </c>
      <c r="C3" s="2" t="s">
        <v>26</v>
      </c>
      <c r="D3" s="2" t="s">
        <v>27</v>
      </c>
      <c r="E3" s="4">
        <v>43852</v>
      </c>
      <c r="F3" s="2"/>
      <c r="G3" s="4">
        <v>43866</v>
      </c>
      <c r="H3" s="5">
        <v>1</v>
      </c>
      <c r="I3" s="6">
        <v>5</v>
      </c>
      <c r="J3" s="6">
        <v>13395.25</v>
      </c>
      <c r="K3" s="6">
        <v>2679.05</v>
      </c>
      <c r="L3" s="6">
        <v>13395.25</v>
      </c>
      <c r="M3" s="6">
        <v>2679.05</v>
      </c>
      <c r="N3" s="3" t="s">
        <v>28</v>
      </c>
      <c r="O3" s="6">
        <v>0</v>
      </c>
      <c r="P3" s="6">
        <v>0</v>
      </c>
      <c r="Q3" s="2" t="s">
        <v>28</v>
      </c>
      <c r="R3" s="2" t="s">
        <v>29</v>
      </c>
      <c r="S3" s="7" t="str">
        <f>HYPERLINK("https://my.zakupki.prom.ua/cabinet/purchases/state_purchase/view/14716154")</f>
        <v>https://my.zakupki.prom.ua/cabinet/purchases/state_purchase/view/14716154</v>
      </c>
      <c r="T3" s="2" t="s">
        <v>30</v>
      </c>
      <c r="U3" s="2" t="s">
        <v>31</v>
      </c>
      <c r="V3" s="6">
        <v>13395.25</v>
      </c>
      <c r="W3" s="2" t="s">
        <v>32</v>
      </c>
      <c r="X3" s="2" t="s">
        <v>33</v>
      </c>
    </row>
    <row r="4" spans="1:24" ht="102.75" x14ac:dyDescent="0.25">
      <c r="A4" s="2" t="s">
        <v>34</v>
      </c>
      <c r="B4" s="3" t="s">
        <v>25</v>
      </c>
      <c r="C4" s="2" t="s">
        <v>26</v>
      </c>
      <c r="D4" s="2" t="s">
        <v>27</v>
      </c>
      <c r="E4" s="4">
        <v>43852</v>
      </c>
      <c r="F4" s="2"/>
      <c r="G4" s="4">
        <v>43866</v>
      </c>
      <c r="H4" s="5">
        <v>1</v>
      </c>
      <c r="I4" s="6">
        <v>28</v>
      </c>
      <c r="J4" s="6">
        <v>42220.78</v>
      </c>
      <c r="K4" s="6">
        <v>1507.885</v>
      </c>
      <c r="L4" s="6">
        <v>42220.78</v>
      </c>
      <c r="M4" s="6">
        <v>1507.885</v>
      </c>
      <c r="N4" s="3" t="s">
        <v>35</v>
      </c>
      <c r="O4" s="6">
        <v>0</v>
      </c>
      <c r="P4" s="6">
        <v>0</v>
      </c>
      <c r="Q4" s="2" t="s">
        <v>35</v>
      </c>
      <c r="R4" s="2" t="s">
        <v>36</v>
      </c>
      <c r="S4" s="7" t="str">
        <f>HYPERLINK("https://my.zakupki.prom.ua/cabinet/purchases/state_purchase/view/14716228")</f>
        <v>https://my.zakupki.prom.ua/cabinet/purchases/state_purchase/view/14716228</v>
      </c>
      <c r="T4" s="2" t="s">
        <v>30</v>
      </c>
      <c r="U4" s="2" t="s">
        <v>37</v>
      </c>
      <c r="V4" s="6">
        <v>42220.78</v>
      </c>
      <c r="W4" s="2" t="s">
        <v>32</v>
      </c>
      <c r="X4" s="2" t="s">
        <v>33</v>
      </c>
    </row>
    <row r="5" spans="1:24" ht="102.75" x14ac:dyDescent="0.25">
      <c r="A5" s="2" t="s">
        <v>38</v>
      </c>
      <c r="B5" s="3" t="s">
        <v>39</v>
      </c>
      <c r="C5" s="2" t="s">
        <v>26</v>
      </c>
      <c r="D5" s="2" t="s">
        <v>27</v>
      </c>
      <c r="E5" s="4">
        <v>43853</v>
      </c>
      <c r="F5" s="2"/>
      <c r="G5" s="4">
        <v>43872</v>
      </c>
      <c r="H5" s="5">
        <v>1</v>
      </c>
      <c r="I5" s="6">
        <v>11</v>
      </c>
      <c r="J5" s="6">
        <v>21056.639999999999</v>
      </c>
      <c r="K5" s="6">
        <v>1914.24</v>
      </c>
      <c r="L5" s="6">
        <v>21056.639999999999</v>
      </c>
      <c r="M5" s="6">
        <v>1914.24</v>
      </c>
      <c r="N5" s="3" t="s">
        <v>40</v>
      </c>
      <c r="O5" s="6">
        <v>0</v>
      </c>
      <c r="P5" s="6">
        <v>0</v>
      </c>
      <c r="Q5" s="2" t="s">
        <v>40</v>
      </c>
      <c r="R5" s="2" t="s">
        <v>41</v>
      </c>
      <c r="S5" s="7" t="str">
        <f>HYPERLINK("https://my.zakupki.prom.ua/cabinet/purchases/state_purchase/view/14762475")</f>
        <v>https://my.zakupki.prom.ua/cabinet/purchases/state_purchase/view/14762475</v>
      </c>
      <c r="T5" s="2" t="s">
        <v>30</v>
      </c>
      <c r="U5" s="2" t="s">
        <v>42</v>
      </c>
      <c r="V5" s="6">
        <v>19460.759999999998</v>
      </c>
      <c r="W5" s="2" t="s">
        <v>32</v>
      </c>
      <c r="X5" s="2" t="s">
        <v>33</v>
      </c>
    </row>
    <row r="6" spans="1:24" ht="102.75" x14ac:dyDescent="0.25">
      <c r="A6" s="2" t="s">
        <v>43</v>
      </c>
      <c r="B6" s="3" t="s">
        <v>44</v>
      </c>
      <c r="C6" s="2" t="s">
        <v>26</v>
      </c>
      <c r="D6" s="2" t="s">
        <v>27</v>
      </c>
      <c r="E6" s="4">
        <v>43854</v>
      </c>
      <c r="F6" s="2"/>
      <c r="G6" s="4">
        <v>43866</v>
      </c>
      <c r="H6" s="5">
        <v>1</v>
      </c>
      <c r="I6" s="6">
        <v>15.9</v>
      </c>
      <c r="J6" s="6">
        <v>666.78</v>
      </c>
      <c r="K6" s="6">
        <v>41.935849056603772</v>
      </c>
      <c r="L6" s="6">
        <v>666.78</v>
      </c>
      <c r="M6" s="6">
        <v>41.935849056603772</v>
      </c>
      <c r="N6" s="3" t="s">
        <v>45</v>
      </c>
      <c r="O6" s="6">
        <v>0</v>
      </c>
      <c r="P6" s="6">
        <v>0</v>
      </c>
      <c r="Q6" s="2" t="s">
        <v>45</v>
      </c>
      <c r="R6" s="2" t="s">
        <v>46</v>
      </c>
      <c r="S6" s="7" t="str">
        <f>HYPERLINK("https://my.zakupki.prom.ua/cabinet/purchases/state_purchase/view/14818564")</f>
        <v>https://my.zakupki.prom.ua/cabinet/purchases/state_purchase/view/14818564</v>
      </c>
      <c r="T6" s="2" t="s">
        <v>47</v>
      </c>
      <c r="U6" s="2"/>
      <c r="V6" s="2"/>
      <c r="W6" s="2"/>
      <c r="X6" s="2"/>
    </row>
    <row r="7" spans="1:24" ht="102.75" x14ac:dyDescent="0.25">
      <c r="A7" s="2" t="s">
        <v>48</v>
      </c>
      <c r="B7" s="3" t="s">
        <v>25</v>
      </c>
      <c r="C7" s="2" t="s">
        <v>26</v>
      </c>
      <c r="D7" s="2" t="s">
        <v>27</v>
      </c>
      <c r="E7" s="4">
        <v>43854</v>
      </c>
      <c r="F7" s="2"/>
      <c r="G7" s="4">
        <v>43866</v>
      </c>
      <c r="H7" s="5">
        <v>1</v>
      </c>
      <c r="I7" s="6">
        <v>3.6160000000000001</v>
      </c>
      <c r="J7" s="6">
        <v>1450.81</v>
      </c>
      <c r="K7" s="6">
        <v>401.21957964601768</v>
      </c>
      <c r="L7" s="6">
        <v>1450.81</v>
      </c>
      <c r="M7" s="6">
        <v>401.21957964601768</v>
      </c>
      <c r="N7" s="3" t="s">
        <v>45</v>
      </c>
      <c r="O7" s="6">
        <v>0</v>
      </c>
      <c r="P7" s="6">
        <v>0</v>
      </c>
      <c r="Q7" s="2" t="s">
        <v>45</v>
      </c>
      <c r="R7" s="2" t="s">
        <v>46</v>
      </c>
      <c r="S7" s="7" t="str">
        <f>HYPERLINK("https://my.zakupki.prom.ua/cabinet/purchases/state_purchase/view/14818746")</f>
        <v>https://my.zakupki.prom.ua/cabinet/purchases/state_purchase/view/14818746</v>
      </c>
      <c r="T7" s="2" t="s">
        <v>30</v>
      </c>
      <c r="U7" s="2" t="s">
        <v>49</v>
      </c>
      <c r="V7" s="6">
        <v>1450.81</v>
      </c>
      <c r="W7" s="2" t="s">
        <v>32</v>
      </c>
      <c r="X7" s="2" t="s">
        <v>33</v>
      </c>
    </row>
    <row r="8" spans="1:24" ht="102.75" x14ac:dyDescent="0.25">
      <c r="A8" s="2" t="s">
        <v>50</v>
      </c>
      <c r="B8" s="3" t="s">
        <v>25</v>
      </c>
      <c r="C8" s="2" t="s">
        <v>26</v>
      </c>
      <c r="D8" s="2" t="s">
        <v>27</v>
      </c>
      <c r="E8" s="4">
        <v>43857</v>
      </c>
      <c r="F8" s="2"/>
      <c r="G8" s="4">
        <v>43872</v>
      </c>
      <c r="H8" s="5">
        <v>1</v>
      </c>
      <c r="I8" s="6">
        <v>12</v>
      </c>
      <c r="J8" s="6">
        <v>33732</v>
      </c>
      <c r="K8" s="6">
        <v>2811</v>
      </c>
      <c r="L8" s="6">
        <v>33732</v>
      </c>
      <c r="M8" s="6">
        <v>2811</v>
      </c>
      <c r="N8" s="3" t="s">
        <v>51</v>
      </c>
      <c r="O8" s="6">
        <v>0</v>
      </c>
      <c r="P8" s="6">
        <v>0</v>
      </c>
      <c r="Q8" s="2" t="s">
        <v>51</v>
      </c>
      <c r="R8" s="2" t="s">
        <v>52</v>
      </c>
      <c r="S8" s="7" t="str">
        <f>HYPERLINK("https://my.zakupki.prom.ua/cabinet/purchases/state_purchase/view/14865313")</f>
        <v>https://my.zakupki.prom.ua/cabinet/purchases/state_purchase/view/14865313</v>
      </c>
      <c r="T8" s="2" t="s">
        <v>30</v>
      </c>
      <c r="U8" s="2" t="s">
        <v>53</v>
      </c>
      <c r="V8" s="6">
        <v>33732</v>
      </c>
      <c r="W8" s="2" t="s">
        <v>32</v>
      </c>
      <c r="X8" s="2" t="s">
        <v>33</v>
      </c>
    </row>
    <row r="9" spans="1:24" ht="102.75" x14ac:dyDescent="0.25">
      <c r="A9" s="2" t="s">
        <v>54</v>
      </c>
      <c r="B9" s="3" t="s">
        <v>25</v>
      </c>
      <c r="C9" s="2" t="s">
        <v>26</v>
      </c>
      <c r="D9" s="2" t="s">
        <v>27</v>
      </c>
      <c r="E9" s="4">
        <v>43858</v>
      </c>
      <c r="F9" s="2"/>
      <c r="G9" s="4">
        <v>43872</v>
      </c>
      <c r="H9" s="5">
        <v>1</v>
      </c>
      <c r="I9" s="6">
        <v>3</v>
      </c>
      <c r="J9" s="6">
        <v>7101.84</v>
      </c>
      <c r="K9" s="6">
        <v>2367.2800000000002</v>
      </c>
      <c r="L9" s="6">
        <v>7101.84</v>
      </c>
      <c r="M9" s="6">
        <v>2367.2800000000002</v>
      </c>
      <c r="N9" s="3" t="s">
        <v>55</v>
      </c>
      <c r="O9" s="6">
        <v>0</v>
      </c>
      <c r="P9" s="6">
        <v>0</v>
      </c>
      <c r="Q9" s="2" t="s">
        <v>55</v>
      </c>
      <c r="R9" s="2" t="s">
        <v>56</v>
      </c>
      <c r="S9" s="7" t="str">
        <f>HYPERLINK("https://my.zakupki.prom.ua/cabinet/purchases/state_purchase/view/14866481")</f>
        <v>https://my.zakupki.prom.ua/cabinet/purchases/state_purchase/view/14866481</v>
      </c>
      <c r="T9" s="2" t="s">
        <v>30</v>
      </c>
      <c r="U9" s="2" t="s">
        <v>57</v>
      </c>
      <c r="V9" s="6">
        <v>7101.84</v>
      </c>
      <c r="W9" s="2" t="s">
        <v>32</v>
      </c>
      <c r="X9" s="2" t="s">
        <v>33</v>
      </c>
    </row>
    <row r="10" spans="1:24" ht="102.75" x14ac:dyDescent="0.25">
      <c r="A10" s="2" t="s">
        <v>58</v>
      </c>
      <c r="B10" s="3" t="s">
        <v>25</v>
      </c>
      <c r="C10" s="2" t="s">
        <v>26</v>
      </c>
      <c r="D10" s="2" t="s">
        <v>27</v>
      </c>
      <c r="E10" s="4">
        <v>43858</v>
      </c>
      <c r="F10" s="2"/>
      <c r="G10" s="4">
        <v>43872</v>
      </c>
      <c r="H10" s="5">
        <v>1</v>
      </c>
      <c r="I10" s="6">
        <v>20</v>
      </c>
      <c r="J10" s="6">
        <v>43308</v>
      </c>
      <c r="K10" s="6">
        <v>2165.4</v>
      </c>
      <c r="L10" s="6">
        <v>43308</v>
      </c>
      <c r="M10" s="6">
        <v>2165.4</v>
      </c>
      <c r="N10" s="3" t="s">
        <v>59</v>
      </c>
      <c r="O10" s="6">
        <v>0</v>
      </c>
      <c r="P10" s="6">
        <v>0</v>
      </c>
      <c r="Q10" s="2" t="s">
        <v>59</v>
      </c>
      <c r="R10" s="2" t="s">
        <v>60</v>
      </c>
      <c r="S10" s="7" t="str">
        <f>HYPERLINK("https://my.zakupki.prom.ua/cabinet/purchases/state_purchase/view/14866487")</f>
        <v>https://my.zakupki.prom.ua/cabinet/purchases/state_purchase/view/14866487</v>
      </c>
      <c r="T10" s="2" t="s">
        <v>30</v>
      </c>
      <c r="U10" s="2" t="s">
        <v>61</v>
      </c>
      <c r="V10" s="6">
        <v>43308</v>
      </c>
      <c r="W10" s="2" t="s">
        <v>32</v>
      </c>
      <c r="X10" s="2" t="s">
        <v>33</v>
      </c>
    </row>
    <row r="11" spans="1:24" ht="102.75" x14ac:dyDescent="0.25">
      <c r="A11" s="2" t="s">
        <v>62</v>
      </c>
      <c r="B11" s="3" t="s">
        <v>63</v>
      </c>
      <c r="C11" s="2" t="s">
        <v>64</v>
      </c>
      <c r="D11" s="2" t="s">
        <v>65</v>
      </c>
      <c r="E11" s="4">
        <v>43860</v>
      </c>
      <c r="F11" s="2"/>
      <c r="G11" s="4">
        <v>43860</v>
      </c>
      <c r="H11" s="5">
        <v>1</v>
      </c>
      <c r="I11" s="6">
        <v>12</v>
      </c>
      <c r="J11" s="6">
        <v>20000</v>
      </c>
      <c r="K11" s="6">
        <v>1666.6666666666667</v>
      </c>
      <c r="L11" s="6">
        <v>20000</v>
      </c>
      <c r="M11" s="6">
        <v>1666.6666666666667</v>
      </c>
      <c r="N11" s="3" t="s">
        <v>66</v>
      </c>
      <c r="O11" s="6">
        <v>0</v>
      </c>
      <c r="P11" s="6">
        <v>0</v>
      </c>
      <c r="Q11" s="2" t="s">
        <v>66</v>
      </c>
      <c r="R11" s="2" t="s">
        <v>67</v>
      </c>
      <c r="S11" s="7" t="str">
        <f>HYPERLINK("https://my.zakupki.prom.ua/cabinet/purchases/state_purchase/view/14961359")</f>
        <v>https://my.zakupki.prom.ua/cabinet/purchases/state_purchase/view/14961359</v>
      </c>
      <c r="T11" s="2" t="s">
        <v>30</v>
      </c>
      <c r="U11" s="2" t="s">
        <v>68</v>
      </c>
      <c r="V11" s="6">
        <v>20000</v>
      </c>
      <c r="W11" s="2" t="s">
        <v>32</v>
      </c>
      <c r="X11" s="2" t="s">
        <v>33</v>
      </c>
    </row>
    <row r="12" spans="1:24" ht="102.75" x14ac:dyDescent="0.25">
      <c r="A12" s="2" t="s">
        <v>69</v>
      </c>
      <c r="B12" s="3" t="s">
        <v>70</v>
      </c>
      <c r="C12" s="2" t="s">
        <v>71</v>
      </c>
      <c r="D12" s="2" t="s">
        <v>65</v>
      </c>
      <c r="E12" s="4">
        <v>43861</v>
      </c>
      <c r="F12" s="2"/>
      <c r="G12" s="4">
        <v>43861</v>
      </c>
      <c r="H12" s="5">
        <v>1</v>
      </c>
      <c r="I12" s="6">
        <v>8</v>
      </c>
      <c r="J12" s="6">
        <v>16000</v>
      </c>
      <c r="K12" s="6">
        <v>2000</v>
      </c>
      <c r="L12" s="6">
        <v>16000</v>
      </c>
      <c r="M12" s="6">
        <v>2000</v>
      </c>
      <c r="N12" s="3" t="s">
        <v>72</v>
      </c>
      <c r="O12" s="6">
        <v>0</v>
      </c>
      <c r="P12" s="6">
        <v>0</v>
      </c>
      <c r="Q12" s="2" t="s">
        <v>72</v>
      </c>
      <c r="R12" s="2" t="s">
        <v>73</v>
      </c>
      <c r="S12" s="7" t="str">
        <f>HYPERLINK("https://my.zakupki.prom.ua/cabinet/purchases/state_purchase/view/15008764")</f>
        <v>https://my.zakupki.prom.ua/cabinet/purchases/state_purchase/view/15008764</v>
      </c>
      <c r="T12" s="2" t="s">
        <v>30</v>
      </c>
      <c r="U12" s="2" t="s">
        <v>74</v>
      </c>
      <c r="V12" s="6">
        <v>16000</v>
      </c>
      <c r="W12" s="2" t="s">
        <v>32</v>
      </c>
      <c r="X12" s="2" t="s">
        <v>33</v>
      </c>
    </row>
    <row r="13" spans="1:24" ht="102.75" x14ac:dyDescent="0.25">
      <c r="A13" s="2" t="s">
        <v>75</v>
      </c>
      <c r="B13" s="3" t="s">
        <v>70</v>
      </c>
      <c r="C13" s="2" t="s">
        <v>71</v>
      </c>
      <c r="D13" s="2" t="s">
        <v>65</v>
      </c>
      <c r="E13" s="4">
        <v>43861</v>
      </c>
      <c r="F13" s="2"/>
      <c r="G13" s="4">
        <v>43861</v>
      </c>
      <c r="H13" s="5">
        <v>1</v>
      </c>
      <c r="I13" s="6">
        <v>8</v>
      </c>
      <c r="J13" s="6">
        <v>5280</v>
      </c>
      <c r="K13" s="6">
        <v>660</v>
      </c>
      <c r="L13" s="6">
        <v>5280</v>
      </c>
      <c r="M13" s="6">
        <v>660</v>
      </c>
      <c r="N13" s="3" t="s">
        <v>72</v>
      </c>
      <c r="O13" s="6">
        <v>0</v>
      </c>
      <c r="P13" s="6">
        <v>0</v>
      </c>
      <c r="Q13" s="2" t="s">
        <v>72</v>
      </c>
      <c r="R13" s="2" t="s">
        <v>73</v>
      </c>
      <c r="S13" s="7" t="str">
        <f>HYPERLINK("https://my.zakupki.prom.ua/cabinet/purchases/state_purchase/view/15010463")</f>
        <v>https://my.zakupki.prom.ua/cabinet/purchases/state_purchase/view/15010463</v>
      </c>
      <c r="T13" s="2" t="s">
        <v>30</v>
      </c>
      <c r="U13" s="2" t="s">
        <v>76</v>
      </c>
      <c r="V13" s="6">
        <v>5280</v>
      </c>
      <c r="W13" s="2" t="s">
        <v>32</v>
      </c>
      <c r="X13" s="2" t="s">
        <v>33</v>
      </c>
    </row>
    <row r="14" spans="1:24" ht="102.75" x14ac:dyDescent="0.25">
      <c r="A14" s="2" t="s">
        <v>77</v>
      </c>
      <c r="B14" s="3" t="s">
        <v>44</v>
      </c>
      <c r="C14" s="2" t="s">
        <v>26</v>
      </c>
      <c r="D14" s="2" t="s">
        <v>27</v>
      </c>
      <c r="E14" s="4">
        <v>43867</v>
      </c>
      <c r="F14" s="2"/>
      <c r="G14" s="4">
        <v>43879</v>
      </c>
      <c r="H14" s="5">
        <v>1</v>
      </c>
      <c r="I14" s="6">
        <v>15.906000000000001</v>
      </c>
      <c r="J14" s="6">
        <v>666.78</v>
      </c>
      <c r="K14" s="6">
        <v>41.920030177291586</v>
      </c>
      <c r="L14" s="6">
        <v>666.78</v>
      </c>
      <c r="M14" s="6">
        <v>41.920030177291586</v>
      </c>
      <c r="N14" s="3" t="s">
        <v>45</v>
      </c>
      <c r="O14" s="6">
        <v>0</v>
      </c>
      <c r="P14" s="6">
        <v>0</v>
      </c>
      <c r="Q14" s="2" t="s">
        <v>45</v>
      </c>
      <c r="R14" s="2" t="s">
        <v>46</v>
      </c>
      <c r="S14" s="7" t="str">
        <f>HYPERLINK("https://my.zakupki.prom.ua/cabinet/purchases/state_purchase/view/15135473")</f>
        <v>https://my.zakupki.prom.ua/cabinet/purchases/state_purchase/view/15135473</v>
      </c>
      <c r="T14" s="2" t="s">
        <v>30</v>
      </c>
      <c r="U14" s="2" t="s">
        <v>78</v>
      </c>
      <c r="V14" s="6">
        <v>666.78</v>
      </c>
      <c r="W14" s="2" t="s">
        <v>32</v>
      </c>
      <c r="X14" s="2" t="s">
        <v>33</v>
      </c>
    </row>
    <row r="15" spans="1:24" ht="102.75" x14ac:dyDescent="0.25">
      <c r="A15" s="2" t="s">
        <v>79</v>
      </c>
      <c r="B15" s="3" t="s">
        <v>80</v>
      </c>
      <c r="C15" s="2" t="s">
        <v>81</v>
      </c>
      <c r="D15" s="2" t="s">
        <v>65</v>
      </c>
      <c r="E15" s="4">
        <v>43872</v>
      </c>
      <c r="F15" s="2"/>
      <c r="G15" s="4">
        <v>43872</v>
      </c>
      <c r="H15" s="5">
        <v>1</v>
      </c>
      <c r="I15" s="6">
        <v>3</v>
      </c>
      <c r="J15" s="6">
        <v>5700</v>
      </c>
      <c r="K15" s="6">
        <v>1900</v>
      </c>
      <c r="L15" s="6">
        <v>5700</v>
      </c>
      <c r="M15" s="6">
        <v>1900</v>
      </c>
      <c r="N15" s="3" t="s">
        <v>82</v>
      </c>
      <c r="O15" s="6">
        <v>0</v>
      </c>
      <c r="P15" s="6">
        <v>0</v>
      </c>
      <c r="Q15" s="2" t="s">
        <v>82</v>
      </c>
      <c r="R15" s="2" t="s">
        <v>83</v>
      </c>
      <c r="S15" s="7" t="str">
        <f>HYPERLINK("https://my.zakupki.prom.ua/cabinet/purchases/state_purchase/view/15212453")</f>
        <v>https://my.zakupki.prom.ua/cabinet/purchases/state_purchase/view/15212453</v>
      </c>
      <c r="T15" s="2" t="s">
        <v>30</v>
      </c>
      <c r="U15" s="2" t="s">
        <v>84</v>
      </c>
      <c r="V15" s="6">
        <v>5700</v>
      </c>
      <c r="W15" s="2" t="s">
        <v>32</v>
      </c>
      <c r="X15" s="2" t="s">
        <v>33</v>
      </c>
    </row>
    <row r="16" spans="1:24" ht="102.75" x14ac:dyDescent="0.25">
      <c r="A16" s="2" t="s">
        <v>85</v>
      </c>
      <c r="B16" s="3" t="s">
        <v>86</v>
      </c>
      <c r="C16" s="2" t="s">
        <v>87</v>
      </c>
      <c r="D16" s="2" t="s">
        <v>65</v>
      </c>
      <c r="E16" s="4">
        <v>43873</v>
      </c>
      <c r="F16" s="2"/>
      <c r="G16" s="4">
        <v>43873</v>
      </c>
      <c r="H16" s="5">
        <v>1</v>
      </c>
      <c r="I16" s="6">
        <v>11</v>
      </c>
      <c r="J16" s="6">
        <v>1000</v>
      </c>
      <c r="K16" s="6">
        <v>90.909090909090907</v>
      </c>
      <c r="L16" s="6">
        <v>1000</v>
      </c>
      <c r="M16" s="6">
        <v>90.909090909090907</v>
      </c>
      <c r="N16" s="3" t="s">
        <v>88</v>
      </c>
      <c r="O16" s="6">
        <v>0</v>
      </c>
      <c r="P16" s="6">
        <v>0</v>
      </c>
      <c r="Q16" s="2" t="s">
        <v>88</v>
      </c>
      <c r="R16" s="2" t="s">
        <v>89</v>
      </c>
      <c r="S16" s="7" t="str">
        <f>HYPERLINK("https://my.zakupki.prom.ua/cabinet/purchases/state_purchase/view/15243802")</f>
        <v>https://my.zakupki.prom.ua/cabinet/purchases/state_purchase/view/15243802</v>
      </c>
      <c r="T16" s="2" t="s">
        <v>30</v>
      </c>
      <c r="U16" s="2" t="s">
        <v>90</v>
      </c>
      <c r="V16" s="6">
        <v>1000</v>
      </c>
      <c r="W16" s="2" t="s">
        <v>32</v>
      </c>
      <c r="X16" s="2" t="s">
        <v>33</v>
      </c>
    </row>
    <row r="17" spans="1:24" ht="102.75" x14ac:dyDescent="0.25">
      <c r="A17" s="2" t="s">
        <v>91</v>
      </c>
      <c r="B17" s="3" t="s">
        <v>92</v>
      </c>
      <c r="C17" s="2" t="s">
        <v>93</v>
      </c>
      <c r="D17" s="2" t="s">
        <v>65</v>
      </c>
      <c r="E17" s="4">
        <v>43873</v>
      </c>
      <c r="F17" s="2"/>
      <c r="G17" s="4">
        <v>43873</v>
      </c>
      <c r="H17" s="5">
        <v>1</v>
      </c>
      <c r="I17" s="6">
        <v>11</v>
      </c>
      <c r="J17" s="6">
        <v>1000</v>
      </c>
      <c r="K17" s="6">
        <v>90.909090909090907</v>
      </c>
      <c r="L17" s="6">
        <v>1000</v>
      </c>
      <c r="M17" s="6">
        <v>90.909090909090907</v>
      </c>
      <c r="N17" s="3" t="s">
        <v>88</v>
      </c>
      <c r="O17" s="6">
        <v>0</v>
      </c>
      <c r="P17" s="6">
        <v>0</v>
      </c>
      <c r="Q17" s="2" t="s">
        <v>88</v>
      </c>
      <c r="R17" s="2" t="s">
        <v>89</v>
      </c>
      <c r="S17" s="7" t="str">
        <f>HYPERLINK("https://my.zakupki.prom.ua/cabinet/purchases/state_purchase/view/15246522")</f>
        <v>https://my.zakupki.prom.ua/cabinet/purchases/state_purchase/view/15246522</v>
      </c>
      <c r="T17" s="2" t="s">
        <v>30</v>
      </c>
      <c r="U17" s="2" t="s">
        <v>94</v>
      </c>
      <c r="V17" s="6">
        <v>1000</v>
      </c>
      <c r="W17" s="2" t="s">
        <v>32</v>
      </c>
      <c r="X17" s="2" t="s">
        <v>33</v>
      </c>
    </row>
    <row r="18" spans="1:24" ht="102.75" x14ac:dyDescent="0.25">
      <c r="A18" s="2" t="s">
        <v>95</v>
      </c>
      <c r="B18" s="3" t="s">
        <v>96</v>
      </c>
      <c r="C18" s="2" t="s">
        <v>97</v>
      </c>
      <c r="D18" s="2" t="s">
        <v>27</v>
      </c>
      <c r="E18" s="4">
        <v>43878</v>
      </c>
      <c r="F18" s="2"/>
      <c r="G18" s="4">
        <v>43893</v>
      </c>
      <c r="H18" s="5">
        <v>1</v>
      </c>
      <c r="I18" s="6">
        <v>55330</v>
      </c>
      <c r="J18" s="6">
        <v>150859.01999999999</v>
      </c>
      <c r="K18" s="6">
        <v>2.7265320802457977</v>
      </c>
      <c r="L18" s="6">
        <v>150859.01999999999</v>
      </c>
      <c r="M18" s="6">
        <v>2.7265320802457977</v>
      </c>
      <c r="N18" s="3" t="s">
        <v>98</v>
      </c>
      <c r="O18" s="6">
        <v>0</v>
      </c>
      <c r="P18" s="6">
        <v>0</v>
      </c>
      <c r="Q18" s="2" t="s">
        <v>98</v>
      </c>
      <c r="R18" s="2" t="s">
        <v>99</v>
      </c>
      <c r="S18" s="7" t="str">
        <f>HYPERLINK("https://my.zakupki.prom.ua/cabinet/purchases/state_purchase/view/15331804")</f>
        <v>https://my.zakupki.prom.ua/cabinet/purchases/state_purchase/view/15331804</v>
      </c>
      <c r="T18" s="2" t="s">
        <v>30</v>
      </c>
      <c r="U18" s="2" t="s">
        <v>100</v>
      </c>
      <c r="V18" s="6">
        <v>133095.66</v>
      </c>
      <c r="W18" s="2" t="s">
        <v>32</v>
      </c>
      <c r="X18" s="2" t="s">
        <v>33</v>
      </c>
    </row>
    <row r="19" spans="1:24" ht="102.75" x14ac:dyDescent="0.25">
      <c r="A19" s="2" t="s">
        <v>101</v>
      </c>
      <c r="B19" s="3" t="s">
        <v>102</v>
      </c>
      <c r="C19" s="2" t="s">
        <v>103</v>
      </c>
      <c r="D19" s="2" t="s">
        <v>65</v>
      </c>
      <c r="E19" s="4">
        <v>43879</v>
      </c>
      <c r="F19" s="2"/>
      <c r="G19" s="4">
        <v>43879</v>
      </c>
      <c r="H19" s="5">
        <v>1</v>
      </c>
      <c r="I19" s="6">
        <v>8</v>
      </c>
      <c r="J19" s="6">
        <v>6248.56</v>
      </c>
      <c r="K19" s="6">
        <v>781.07</v>
      </c>
      <c r="L19" s="6">
        <v>6248.56</v>
      </c>
      <c r="M19" s="6">
        <v>781.07</v>
      </c>
      <c r="N19" s="3" t="s">
        <v>104</v>
      </c>
      <c r="O19" s="6">
        <v>0</v>
      </c>
      <c r="P19" s="6">
        <v>0</v>
      </c>
      <c r="Q19" s="2" t="s">
        <v>104</v>
      </c>
      <c r="R19" s="2" t="s">
        <v>105</v>
      </c>
      <c r="S19" s="7" t="str">
        <f>HYPERLINK("https://my.zakupki.prom.ua/cabinet/purchases/state_purchase/view/15351362")</f>
        <v>https://my.zakupki.prom.ua/cabinet/purchases/state_purchase/view/15351362</v>
      </c>
      <c r="T19" s="2" t="s">
        <v>30</v>
      </c>
      <c r="U19" s="2" t="s">
        <v>106</v>
      </c>
      <c r="V19" s="6">
        <v>6248.56</v>
      </c>
      <c r="W19" s="2" t="s">
        <v>32</v>
      </c>
      <c r="X19" s="2" t="s">
        <v>33</v>
      </c>
    </row>
    <row r="20" spans="1:24" ht="102.75" x14ac:dyDescent="0.25">
      <c r="A20" s="2" t="s">
        <v>107</v>
      </c>
      <c r="B20" s="3" t="s">
        <v>108</v>
      </c>
      <c r="C20" s="2" t="s">
        <v>109</v>
      </c>
      <c r="D20" s="2" t="s">
        <v>65</v>
      </c>
      <c r="E20" s="4">
        <v>43879</v>
      </c>
      <c r="F20" s="2"/>
      <c r="G20" s="4">
        <v>43879</v>
      </c>
      <c r="H20" s="5">
        <v>1</v>
      </c>
      <c r="I20" s="6">
        <v>12</v>
      </c>
      <c r="J20" s="6">
        <v>65350</v>
      </c>
      <c r="K20" s="6">
        <v>5445.833333333333</v>
      </c>
      <c r="L20" s="6">
        <v>65350</v>
      </c>
      <c r="M20" s="6">
        <v>5445.833333333333</v>
      </c>
      <c r="N20" s="3" t="s">
        <v>110</v>
      </c>
      <c r="O20" s="6">
        <v>0</v>
      </c>
      <c r="P20" s="6">
        <v>0</v>
      </c>
      <c r="Q20" s="2" t="s">
        <v>110</v>
      </c>
      <c r="R20" s="2" t="s">
        <v>111</v>
      </c>
      <c r="S20" s="7" t="str">
        <f>HYPERLINK("https://my.zakupki.prom.ua/cabinet/purchases/state_purchase/view/15351864")</f>
        <v>https://my.zakupki.prom.ua/cabinet/purchases/state_purchase/view/15351864</v>
      </c>
      <c r="T20" s="2" t="s">
        <v>30</v>
      </c>
      <c r="U20" s="2" t="s">
        <v>112</v>
      </c>
      <c r="V20" s="6">
        <v>65350</v>
      </c>
      <c r="W20" s="2" t="s">
        <v>32</v>
      </c>
      <c r="X20" s="2" t="s">
        <v>33</v>
      </c>
    </row>
    <row r="21" spans="1:24" ht="102.75" x14ac:dyDescent="0.25">
      <c r="A21" s="2" t="s">
        <v>113</v>
      </c>
      <c r="B21" s="3" t="s">
        <v>114</v>
      </c>
      <c r="C21" s="2" t="s">
        <v>71</v>
      </c>
      <c r="D21" s="2" t="s">
        <v>65</v>
      </c>
      <c r="E21" s="4">
        <v>43879</v>
      </c>
      <c r="F21" s="2"/>
      <c r="G21" s="4">
        <v>43879</v>
      </c>
      <c r="H21" s="5">
        <v>1</v>
      </c>
      <c r="I21" s="6">
        <v>12</v>
      </c>
      <c r="J21" s="6">
        <v>49370</v>
      </c>
      <c r="K21" s="6">
        <v>4114.166666666667</v>
      </c>
      <c r="L21" s="6">
        <v>49370</v>
      </c>
      <c r="M21" s="6">
        <v>4114.166666666667</v>
      </c>
      <c r="N21" s="3" t="s">
        <v>110</v>
      </c>
      <c r="O21" s="6">
        <v>0</v>
      </c>
      <c r="P21" s="6">
        <v>0</v>
      </c>
      <c r="Q21" s="2" t="s">
        <v>110</v>
      </c>
      <c r="R21" s="2" t="s">
        <v>111</v>
      </c>
      <c r="S21" s="7" t="str">
        <f>HYPERLINK("https://my.zakupki.prom.ua/cabinet/purchases/state_purchase/view/15352428")</f>
        <v>https://my.zakupki.prom.ua/cabinet/purchases/state_purchase/view/15352428</v>
      </c>
      <c r="T21" s="2" t="s">
        <v>30</v>
      </c>
      <c r="U21" s="2" t="s">
        <v>115</v>
      </c>
      <c r="V21" s="6">
        <v>49370</v>
      </c>
      <c r="W21" s="2" t="s">
        <v>32</v>
      </c>
      <c r="X21" s="2" t="s">
        <v>33</v>
      </c>
    </row>
    <row r="22" spans="1:24" ht="102.75" x14ac:dyDescent="0.25">
      <c r="A22" s="2" t="s">
        <v>116</v>
      </c>
      <c r="B22" s="3" t="s">
        <v>117</v>
      </c>
      <c r="C22" s="2" t="s">
        <v>118</v>
      </c>
      <c r="D22" s="2" t="s">
        <v>65</v>
      </c>
      <c r="E22" s="4">
        <v>43886</v>
      </c>
      <c r="F22" s="2"/>
      <c r="G22" s="4">
        <v>43886</v>
      </c>
      <c r="H22" s="5">
        <v>1</v>
      </c>
      <c r="I22" s="6">
        <v>8</v>
      </c>
      <c r="J22" s="6">
        <v>80160</v>
      </c>
      <c r="K22" s="6">
        <v>10020</v>
      </c>
      <c r="L22" s="6">
        <v>80160</v>
      </c>
      <c r="M22" s="6">
        <v>10020</v>
      </c>
      <c r="N22" s="3" t="s">
        <v>119</v>
      </c>
      <c r="O22" s="6">
        <v>0</v>
      </c>
      <c r="P22" s="6">
        <v>0</v>
      </c>
      <c r="Q22" s="2" t="s">
        <v>119</v>
      </c>
      <c r="R22" s="2" t="s">
        <v>120</v>
      </c>
      <c r="S22" s="7" t="str">
        <f>HYPERLINK("https://my.zakupki.prom.ua/cabinet/purchases/state_purchase/view/15465515")</f>
        <v>https://my.zakupki.prom.ua/cabinet/purchases/state_purchase/view/15465515</v>
      </c>
      <c r="T22" s="2" t="s">
        <v>30</v>
      </c>
      <c r="U22" s="2" t="s">
        <v>121</v>
      </c>
      <c r="V22" s="6">
        <v>80160</v>
      </c>
      <c r="W22" s="2" t="s">
        <v>32</v>
      </c>
      <c r="X22" s="2" t="s">
        <v>33</v>
      </c>
    </row>
    <row r="23" spans="1:24" ht="102.75" x14ac:dyDescent="0.25">
      <c r="A23" s="2" t="s">
        <v>122</v>
      </c>
      <c r="B23" s="3" t="s">
        <v>123</v>
      </c>
      <c r="C23" s="2" t="s">
        <v>81</v>
      </c>
      <c r="D23" s="2" t="s">
        <v>65</v>
      </c>
      <c r="E23" s="4">
        <v>43886</v>
      </c>
      <c r="F23" s="2"/>
      <c r="G23" s="4">
        <v>43886</v>
      </c>
      <c r="H23" s="5">
        <v>1</v>
      </c>
      <c r="I23" s="6">
        <v>6</v>
      </c>
      <c r="J23" s="6">
        <v>10582.86</v>
      </c>
      <c r="K23" s="6">
        <v>1763.81</v>
      </c>
      <c r="L23" s="6">
        <v>10582.86</v>
      </c>
      <c r="M23" s="6">
        <v>1763.81</v>
      </c>
      <c r="N23" s="3" t="s">
        <v>82</v>
      </c>
      <c r="O23" s="6">
        <v>0</v>
      </c>
      <c r="P23" s="6">
        <v>0</v>
      </c>
      <c r="Q23" s="2" t="s">
        <v>82</v>
      </c>
      <c r="R23" s="2" t="s">
        <v>83</v>
      </c>
      <c r="S23" s="7" t="str">
        <f>HYPERLINK("https://my.zakupki.prom.ua/cabinet/purchases/state_purchase/view/15469813")</f>
        <v>https://my.zakupki.prom.ua/cabinet/purchases/state_purchase/view/15469813</v>
      </c>
      <c r="T23" s="2" t="s">
        <v>30</v>
      </c>
      <c r="U23" s="2" t="s">
        <v>124</v>
      </c>
      <c r="V23" s="6">
        <v>10582.86</v>
      </c>
      <c r="W23" s="2" t="s">
        <v>32</v>
      </c>
      <c r="X23" s="2" t="s">
        <v>33</v>
      </c>
    </row>
    <row r="24" spans="1:24" ht="102.75" x14ac:dyDescent="0.25">
      <c r="A24" s="2" t="s">
        <v>125</v>
      </c>
      <c r="B24" s="3" t="s">
        <v>126</v>
      </c>
      <c r="C24" s="2" t="s">
        <v>103</v>
      </c>
      <c r="D24" s="2" t="s">
        <v>65</v>
      </c>
      <c r="E24" s="4">
        <v>43886</v>
      </c>
      <c r="F24" s="2"/>
      <c r="G24" s="4">
        <v>43886</v>
      </c>
      <c r="H24" s="5">
        <v>1</v>
      </c>
      <c r="I24" s="6">
        <v>8</v>
      </c>
      <c r="J24" s="6">
        <v>480</v>
      </c>
      <c r="K24" s="6">
        <v>60</v>
      </c>
      <c r="L24" s="6">
        <v>480</v>
      </c>
      <c r="M24" s="6">
        <v>60</v>
      </c>
      <c r="N24" s="3" t="s">
        <v>127</v>
      </c>
      <c r="O24" s="6">
        <v>0</v>
      </c>
      <c r="P24" s="6">
        <v>0</v>
      </c>
      <c r="Q24" s="2" t="s">
        <v>127</v>
      </c>
      <c r="R24" s="2" t="s">
        <v>128</v>
      </c>
      <c r="S24" s="7" t="str">
        <f>HYPERLINK("https://my.zakupki.prom.ua/cabinet/purchases/state_purchase/view/15477495")</f>
        <v>https://my.zakupki.prom.ua/cabinet/purchases/state_purchase/view/15477495</v>
      </c>
      <c r="T24" s="2" t="s">
        <v>30</v>
      </c>
      <c r="U24" s="2" t="s">
        <v>129</v>
      </c>
      <c r="V24" s="6">
        <v>480</v>
      </c>
      <c r="W24" s="2" t="s">
        <v>32</v>
      </c>
      <c r="X24" s="2" t="s">
        <v>33</v>
      </c>
    </row>
    <row r="25" spans="1:24" ht="102.75" x14ac:dyDescent="0.25">
      <c r="A25" s="2" t="s">
        <v>130</v>
      </c>
      <c r="B25" s="3" t="s">
        <v>131</v>
      </c>
      <c r="C25" s="2" t="s">
        <v>132</v>
      </c>
      <c r="D25" s="2" t="s">
        <v>65</v>
      </c>
      <c r="E25" s="4">
        <v>43886</v>
      </c>
      <c r="F25" s="2"/>
      <c r="G25" s="4">
        <v>43886</v>
      </c>
      <c r="H25" s="5">
        <v>1</v>
      </c>
      <c r="I25" s="6">
        <v>1</v>
      </c>
      <c r="J25" s="6">
        <v>190</v>
      </c>
      <c r="K25" s="6">
        <v>190</v>
      </c>
      <c r="L25" s="6">
        <v>190</v>
      </c>
      <c r="M25" s="6">
        <v>190</v>
      </c>
      <c r="N25" s="3" t="s">
        <v>133</v>
      </c>
      <c r="O25" s="6">
        <v>0</v>
      </c>
      <c r="P25" s="6">
        <v>0</v>
      </c>
      <c r="Q25" s="2" t="s">
        <v>133</v>
      </c>
      <c r="R25" s="2" t="s">
        <v>134</v>
      </c>
      <c r="S25" s="7" t="str">
        <f>HYPERLINK("https://my.zakupki.prom.ua/cabinet/purchases/state_purchase/view/15477702")</f>
        <v>https://my.zakupki.prom.ua/cabinet/purchases/state_purchase/view/15477702</v>
      </c>
      <c r="T25" s="2" t="s">
        <v>30</v>
      </c>
      <c r="U25" s="2" t="s">
        <v>135</v>
      </c>
      <c r="V25" s="6">
        <v>190</v>
      </c>
      <c r="W25" s="2" t="s">
        <v>32</v>
      </c>
      <c r="X25" s="2" t="s">
        <v>33</v>
      </c>
    </row>
    <row r="26" spans="1:24" ht="102.75" x14ac:dyDescent="0.25">
      <c r="A26" s="2" t="s">
        <v>136</v>
      </c>
      <c r="B26" s="3" t="s">
        <v>131</v>
      </c>
      <c r="C26" s="2" t="s">
        <v>132</v>
      </c>
      <c r="D26" s="2" t="s">
        <v>65</v>
      </c>
      <c r="E26" s="4">
        <v>43886</v>
      </c>
      <c r="F26" s="2"/>
      <c r="G26" s="4">
        <v>43886</v>
      </c>
      <c r="H26" s="5">
        <v>1</v>
      </c>
      <c r="I26" s="6">
        <v>1</v>
      </c>
      <c r="J26" s="6">
        <v>190</v>
      </c>
      <c r="K26" s="6">
        <v>190</v>
      </c>
      <c r="L26" s="6">
        <v>190</v>
      </c>
      <c r="M26" s="6">
        <v>190</v>
      </c>
      <c r="N26" s="3" t="s">
        <v>133</v>
      </c>
      <c r="O26" s="6">
        <v>0</v>
      </c>
      <c r="P26" s="6">
        <v>0</v>
      </c>
      <c r="Q26" s="2" t="s">
        <v>133</v>
      </c>
      <c r="R26" s="2" t="s">
        <v>134</v>
      </c>
      <c r="S26" s="7" t="str">
        <f>HYPERLINK("https://my.zakupki.prom.ua/cabinet/purchases/state_purchase/view/15477748")</f>
        <v>https://my.zakupki.prom.ua/cabinet/purchases/state_purchase/view/15477748</v>
      </c>
      <c r="T26" s="2" t="s">
        <v>30</v>
      </c>
      <c r="U26" s="2" t="s">
        <v>137</v>
      </c>
      <c r="V26" s="6">
        <v>190</v>
      </c>
      <c r="W26" s="2" t="s">
        <v>32</v>
      </c>
      <c r="X26" s="2" t="s">
        <v>33</v>
      </c>
    </row>
    <row r="27" spans="1:24" ht="102.75" x14ac:dyDescent="0.25">
      <c r="A27" s="2" t="s">
        <v>138</v>
      </c>
      <c r="B27" s="3" t="s">
        <v>139</v>
      </c>
      <c r="C27" s="2" t="s">
        <v>87</v>
      </c>
      <c r="D27" s="2" t="s">
        <v>65</v>
      </c>
      <c r="E27" s="4">
        <v>43887</v>
      </c>
      <c r="F27" s="2"/>
      <c r="G27" s="4">
        <v>43887</v>
      </c>
      <c r="H27" s="5">
        <v>1</v>
      </c>
      <c r="I27" s="6">
        <v>11</v>
      </c>
      <c r="J27" s="6">
        <v>1200</v>
      </c>
      <c r="K27" s="6">
        <v>109.09090909090909</v>
      </c>
      <c r="L27" s="6">
        <v>1200</v>
      </c>
      <c r="M27" s="6">
        <v>109.09090909090909</v>
      </c>
      <c r="N27" s="3" t="s">
        <v>140</v>
      </c>
      <c r="O27" s="6">
        <v>0</v>
      </c>
      <c r="P27" s="6">
        <v>0</v>
      </c>
      <c r="Q27" s="2" t="s">
        <v>140</v>
      </c>
      <c r="R27" s="2" t="s">
        <v>141</v>
      </c>
      <c r="S27" s="7" t="str">
        <f>HYPERLINK("https://my.zakupki.prom.ua/cabinet/purchases/state_purchase/view/15483334")</f>
        <v>https://my.zakupki.prom.ua/cabinet/purchases/state_purchase/view/15483334</v>
      </c>
      <c r="T27" s="2" t="s">
        <v>30</v>
      </c>
      <c r="U27" s="2" t="s">
        <v>142</v>
      </c>
      <c r="V27" s="6">
        <v>1200</v>
      </c>
      <c r="W27" s="2" t="s">
        <v>32</v>
      </c>
      <c r="X27" s="2" t="s">
        <v>33</v>
      </c>
    </row>
    <row r="28" spans="1:24" ht="102.75" x14ac:dyDescent="0.25">
      <c r="A28" s="2" t="s">
        <v>143</v>
      </c>
      <c r="B28" s="3" t="s">
        <v>144</v>
      </c>
      <c r="C28" s="2" t="s">
        <v>93</v>
      </c>
      <c r="D28" s="2" t="s">
        <v>65</v>
      </c>
      <c r="E28" s="4">
        <v>43887</v>
      </c>
      <c r="F28" s="2"/>
      <c r="G28" s="4">
        <v>43887</v>
      </c>
      <c r="H28" s="5">
        <v>1</v>
      </c>
      <c r="I28" s="6">
        <v>11</v>
      </c>
      <c r="J28" s="6">
        <v>800</v>
      </c>
      <c r="K28" s="6">
        <v>72.727272727272734</v>
      </c>
      <c r="L28" s="6">
        <v>800</v>
      </c>
      <c r="M28" s="6">
        <v>72.727272727272734</v>
      </c>
      <c r="N28" s="3" t="s">
        <v>140</v>
      </c>
      <c r="O28" s="6">
        <v>0</v>
      </c>
      <c r="P28" s="6">
        <v>0</v>
      </c>
      <c r="Q28" s="2" t="s">
        <v>140</v>
      </c>
      <c r="R28" s="2" t="s">
        <v>141</v>
      </c>
      <c r="S28" s="7" t="str">
        <f>HYPERLINK("https://my.zakupki.prom.ua/cabinet/purchases/state_purchase/view/15484105")</f>
        <v>https://my.zakupki.prom.ua/cabinet/purchases/state_purchase/view/15484105</v>
      </c>
      <c r="T28" s="2" t="s">
        <v>30</v>
      </c>
      <c r="U28" s="2" t="s">
        <v>145</v>
      </c>
      <c r="V28" s="6">
        <v>800</v>
      </c>
      <c r="W28" s="2" t="s">
        <v>32</v>
      </c>
      <c r="X28" s="2" t="s">
        <v>33</v>
      </c>
    </row>
    <row r="29" spans="1:24" ht="102.75" x14ac:dyDescent="0.25">
      <c r="A29" s="2" t="s">
        <v>146</v>
      </c>
      <c r="B29" s="3" t="s">
        <v>147</v>
      </c>
      <c r="C29" s="2" t="s">
        <v>148</v>
      </c>
      <c r="D29" s="2" t="s">
        <v>65</v>
      </c>
      <c r="E29" s="4">
        <v>43887</v>
      </c>
      <c r="F29" s="2"/>
      <c r="G29" s="4">
        <v>43887</v>
      </c>
      <c r="H29" s="5">
        <v>1</v>
      </c>
      <c r="I29" s="6">
        <v>1</v>
      </c>
      <c r="J29" s="6">
        <v>360</v>
      </c>
      <c r="K29" s="6">
        <v>360</v>
      </c>
      <c r="L29" s="6">
        <v>360</v>
      </c>
      <c r="M29" s="6">
        <v>360</v>
      </c>
      <c r="N29" s="3" t="s">
        <v>149</v>
      </c>
      <c r="O29" s="6">
        <v>0</v>
      </c>
      <c r="P29" s="6">
        <v>0</v>
      </c>
      <c r="Q29" s="2" t="s">
        <v>149</v>
      </c>
      <c r="R29" s="2" t="s">
        <v>150</v>
      </c>
      <c r="S29" s="7" t="str">
        <f>HYPERLINK("https://my.zakupki.prom.ua/cabinet/purchases/state_purchase/view/15485373")</f>
        <v>https://my.zakupki.prom.ua/cabinet/purchases/state_purchase/view/15485373</v>
      </c>
      <c r="T29" s="2" t="s">
        <v>30</v>
      </c>
      <c r="U29" s="2" t="s">
        <v>151</v>
      </c>
      <c r="V29" s="6">
        <v>360</v>
      </c>
      <c r="W29" s="2" t="s">
        <v>32</v>
      </c>
      <c r="X29" s="2" t="s">
        <v>33</v>
      </c>
    </row>
    <row r="30" spans="1:24" ht="102.75" x14ac:dyDescent="0.25">
      <c r="A30" s="2" t="s">
        <v>152</v>
      </c>
      <c r="B30" s="3" t="s">
        <v>144</v>
      </c>
      <c r="C30" s="2" t="s">
        <v>93</v>
      </c>
      <c r="D30" s="2" t="s">
        <v>65</v>
      </c>
      <c r="E30" s="4">
        <v>43892</v>
      </c>
      <c r="F30" s="2"/>
      <c r="G30" s="4">
        <v>43892</v>
      </c>
      <c r="H30" s="5">
        <v>1</v>
      </c>
      <c r="I30" s="6">
        <v>10</v>
      </c>
      <c r="J30" s="6">
        <v>1000</v>
      </c>
      <c r="K30" s="6">
        <v>100</v>
      </c>
      <c r="L30" s="6">
        <v>1000</v>
      </c>
      <c r="M30" s="6">
        <v>100</v>
      </c>
      <c r="N30" s="3" t="s">
        <v>153</v>
      </c>
      <c r="O30" s="6">
        <v>0</v>
      </c>
      <c r="P30" s="6">
        <v>0</v>
      </c>
      <c r="Q30" s="2" t="s">
        <v>153</v>
      </c>
      <c r="R30" s="2" t="s">
        <v>154</v>
      </c>
      <c r="S30" s="7" t="str">
        <f>HYPERLINK("https://my.zakupki.prom.ua/cabinet/purchases/state_purchase/view/15550608")</f>
        <v>https://my.zakupki.prom.ua/cabinet/purchases/state_purchase/view/15550608</v>
      </c>
      <c r="T30" s="2" t="s">
        <v>30</v>
      </c>
      <c r="U30" s="2" t="s">
        <v>155</v>
      </c>
      <c r="V30" s="6">
        <v>1000</v>
      </c>
      <c r="W30" s="2" t="s">
        <v>32</v>
      </c>
      <c r="X30" s="2" t="s">
        <v>33</v>
      </c>
    </row>
    <row r="31" spans="1:24" ht="102.75" x14ac:dyDescent="0.25">
      <c r="A31" s="2" t="s">
        <v>156</v>
      </c>
      <c r="B31" s="3" t="s">
        <v>139</v>
      </c>
      <c r="C31" s="2" t="s">
        <v>87</v>
      </c>
      <c r="D31" s="2" t="s">
        <v>65</v>
      </c>
      <c r="E31" s="4">
        <v>43892</v>
      </c>
      <c r="F31" s="2"/>
      <c r="G31" s="4">
        <v>43892</v>
      </c>
      <c r="H31" s="5">
        <v>1</v>
      </c>
      <c r="I31" s="6">
        <v>10</v>
      </c>
      <c r="J31" s="6">
        <v>1000</v>
      </c>
      <c r="K31" s="6">
        <v>100</v>
      </c>
      <c r="L31" s="6">
        <v>1000</v>
      </c>
      <c r="M31" s="6">
        <v>100</v>
      </c>
      <c r="N31" s="3" t="s">
        <v>153</v>
      </c>
      <c r="O31" s="6">
        <v>0</v>
      </c>
      <c r="P31" s="6">
        <v>0</v>
      </c>
      <c r="Q31" s="2" t="s">
        <v>153</v>
      </c>
      <c r="R31" s="2" t="s">
        <v>154</v>
      </c>
      <c r="S31" s="7" t="str">
        <f>HYPERLINK("https://my.zakupki.prom.ua/cabinet/purchases/state_purchase/view/15551915")</f>
        <v>https://my.zakupki.prom.ua/cabinet/purchases/state_purchase/view/15551915</v>
      </c>
      <c r="T31" s="2" t="s">
        <v>30</v>
      </c>
      <c r="U31" s="2" t="s">
        <v>157</v>
      </c>
      <c r="V31" s="6">
        <v>1000</v>
      </c>
      <c r="W31" s="2" t="s">
        <v>32</v>
      </c>
      <c r="X31" s="2" t="s">
        <v>33</v>
      </c>
    </row>
    <row r="32" spans="1:24" ht="102.75" x14ac:dyDescent="0.25">
      <c r="A32" s="2" t="s">
        <v>158</v>
      </c>
      <c r="B32" s="3" t="s">
        <v>159</v>
      </c>
      <c r="C32" s="2" t="s">
        <v>160</v>
      </c>
      <c r="D32" s="2" t="s">
        <v>65</v>
      </c>
      <c r="E32" s="4">
        <v>43903</v>
      </c>
      <c r="F32" s="2"/>
      <c r="G32" s="4">
        <v>43903</v>
      </c>
      <c r="H32" s="5">
        <v>1</v>
      </c>
      <c r="I32" s="6">
        <v>1</v>
      </c>
      <c r="J32" s="6">
        <v>1500</v>
      </c>
      <c r="K32" s="6">
        <v>1500</v>
      </c>
      <c r="L32" s="6">
        <v>1500</v>
      </c>
      <c r="M32" s="6">
        <v>1500</v>
      </c>
      <c r="N32" s="3" t="s">
        <v>161</v>
      </c>
      <c r="O32" s="6">
        <v>0</v>
      </c>
      <c r="P32" s="6">
        <v>0</v>
      </c>
      <c r="Q32" s="2" t="s">
        <v>161</v>
      </c>
      <c r="R32" s="2" t="s">
        <v>162</v>
      </c>
      <c r="S32" s="7" t="str">
        <f>HYPERLINK("https://my.zakupki.prom.ua/cabinet/purchases/state_purchase/view/15748835")</f>
        <v>https://my.zakupki.prom.ua/cabinet/purchases/state_purchase/view/15748835</v>
      </c>
      <c r="T32" s="2" t="s">
        <v>30</v>
      </c>
      <c r="U32" s="2" t="s">
        <v>163</v>
      </c>
      <c r="V32" s="6">
        <v>1500</v>
      </c>
      <c r="W32" s="2" t="s">
        <v>32</v>
      </c>
      <c r="X32" s="2" t="s">
        <v>33</v>
      </c>
    </row>
    <row r="33" spans="1:24" ht="102.75" x14ac:dyDescent="0.25">
      <c r="A33" s="2" t="s">
        <v>164</v>
      </c>
      <c r="B33" s="3" t="s">
        <v>165</v>
      </c>
      <c r="C33" s="2" t="s">
        <v>166</v>
      </c>
      <c r="D33" s="2" t="s">
        <v>65</v>
      </c>
      <c r="E33" s="4">
        <v>43903</v>
      </c>
      <c r="F33" s="2"/>
      <c r="G33" s="4">
        <v>43903</v>
      </c>
      <c r="H33" s="5">
        <v>1</v>
      </c>
      <c r="I33" s="6">
        <v>3</v>
      </c>
      <c r="J33" s="6">
        <v>930</v>
      </c>
      <c r="K33" s="6">
        <v>310</v>
      </c>
      <c r="L33" s="6">
        <v>930</v>
      </c>
      <c r="M33" s="6">
        <v>310</v>
      </c>
      <c r="N33" s="3" t="s">
        <v>161</v>
      </c>
      <c r="O33" s="6">
        <v>0</v>
      </c>
      <c r="P33" s="6">
        <v>0</v>
      </c>
      <c r="Q33" s="2" t="s">
        <v>161</v>
      </c>
      <c r="R33" s="2" t="s">
        <v>162</v>
      </c>
      <c r="S33" s="7" t="str">
        <f>HYPERLINK("https://my.zakupki.prom.ua/cabinet/purchases/state_purchase/view/15749541")</f>
        <v>https://my.zakupki.prom.ua/cabinet/purchases/state_purchase/view/15749541</v>
      </c>
      <c r="T33" s="2" t="s">
        <v>30</v>
      </c>
      <c r="U33" s="2" t="s">
        <v>163</v>
      </c>
      <c r="V33" s="6">
        <v>930</v>
      </c>
      <c r="W33" s="2" t="s">
        <v>32</v>
      </c>
      <c r="X33" s="2" t="s">
        <v>33</v>
      </c>
    </row>
    <row r="34" spans="1:24" ht="102.75" x14ac:dyDescent="0.25">
      <c r="A34" s="2" t="s">
        <v>167</v>
      </c>
      <c r="B34" s="3" t="s">
        <v>168</v>
      </c>
      <c r="C34" s="2" t="s">
        <v>169</v>
      </c>
      <c r="D34" s="2" t="s">
        <v>65</v>
      </c>
      <c r="E34" s="4">
        <v>43903</v>
      </c>
      <c r="F34" s="2"/>
      <c r="G34" s="4">
        <v>43903</v>
      </c>
      <c r="H34" s="5">
        <v>1</v>
      </c>
      <c r="I34" s="6">
        <v>6</v>
      </c>
      <c r="J34" s="6">
        <v>1260</v>
      </c>
      <c r="K34" s="6">
        <v>210</v>
      </c>
      <c r="L34" s="6">
        <v>1260</v>
      </c>
      <c r="M34" s="6">
        <v>210</v>
      </c>
      <c r="N34" s="3" t="s">
        <v>161</v>
      </c>
      <c r="O34" s="6">
        <v>0</v>
      </c>
      <c r="P34" s="6">
        <v>0</v>
      </c>
      <c r="Q34" s="2" t="s">
        <v>161</v>
      </c>
      <c r="R34" s="2" t="s">
        <v>162</v>
      </c>
      <c r="S34" s="7" t="str">
        <f>HYPERLINK("https://my.zakupki.prom.ua/cabinet/purchases/state_purchase/view/15749924")</f>
        <v>https://my.zakupki.prom.ua/cabinet/purchases/state_purchase/view/15749924</v>
      </c>
      <c r="T34" s="2" t="s">
        <v>30</v>
      </c>
      <c r="U34" s="2" t="s">
        <v>170</v>
      </c>
      <c r="V34" s="6">
        <v>1260</v>
      </c>
      <c r="W34" s="2" t="s">
        <v>32</v>
      </c>
      <c r="X34" s="2" t="s">
        <v>33</v>
      </c>
    </row>
    <row r="35" spans="1:24" ht="102.75" x14ac:dyDescent="0.25">
      <c r="A35" s="2" t="s">
        <v>171</v>
      </c>
      <c r="B35" s="3" t="s">
        <v>172</v>
      </c>
      <c r="C35" s="2" t="s">
        <v>169</v>
      </c>
      <c r="D35" s="2" t="s">
        <v>65</v>
      </c>
      <c r="E35" s="4">
        <v>43903</v>
      </c>
      <c r="F35" s="2"/>
      <c r="G35" s="4">
        <v>43903</v>
      </c>
      <c r="H35" s="5">
        <v>1</v>
      </c>
      <c r="I35" s="6">
        <v>3</v>
      </c>
      <c r="J35" s="6">
        <v>1980</v>
      </c>
      <c r="K35" s="6">
        <v>660</v>
      </c>
      <c r="L35" s="6">
        <v>1980</v>
      </c>
      <c r="M35" s="6">
        <v>660</v>
      </c>
      <c r="N35" s="3" t="s">
        <v>161</v>
      </c>
      <c r="O35" s="6">
        <v>0</v>
      </c>
      <c r="P35" s="6">
        <v>0</v>
      </c>
      <c r="Q35" s="2" t="s">
        <v>161</v>
      </c>
      <c r="R35" s="2" t="s">
        <v>162</v>
      </c>
      <c r="S35" s="7" t="str">
        <f>HYPERLINK("https://my.zakupki.prom.ua/cabinet/purchases/state_purchase/view/15750125")</f>
        <v>https://my.zakupki.prom.ua/cabinet/purchases/state_purchase/view/15750125</v>
      </c>
      <c r="T35" s="2" t="s">
        <v>30</v>
      </c>
      <c r="U35" s="2" t="s">
        <v>170</v>
      </c>
      <c r="V35" s="6">
        <v>1980</v>
      </c>
      <c r="W35" s="2" t="s">
        <v>32</v>
      </c>
      <c r="X35" s="2" t="s">
        <v>33</v>
      </c>
    </row>
    <row r="36" spans="1:24" ht="102.75" x14ac:dyDescent="0.25">
      <c r="A36" s="2" t="s">
        <v>173</v>
      </c>
      <c r="B36" s="3" t="s">
        <v>174</v>
      </c>
      <c r="C36" s="2" t="s">
        <v>175</v>
      </c>
      <c r="D36" s="2" t="s">
        <v>65</v>
      </c>
      <c r="E36" s="4">
        <v>43903</v>
      </c>
      <c r="F36" s="2"/>
      <c r="G36" s="4">
        <v>43903</v>
      </c>
      <c r="H36" s="5">
        <v>1</v>
      </c>
      <c r="I36" s="6">
        <v>7</v>
      </c>
      <c r="J36" s="6">
        <v>4970</v>
      </c>
      <c r="K36" s="6">
        <v>710</v>
      </c>
      <c r="L36" s="6">
        <v>4970</v>
      </c>
      <c r="M36" s="6">
        <v>710</v>
      </c>
      <c r="N36" s="3" t="s">
        <v>161</v>
      </c>
      <c r="O36" s="6">
        <v>0</v>
      </c>
      <c r="P36" s="6">
        <v>0</v>
      </c>
      <c r="Q36" s="2" t="s">
        <v>161</v>
      </c>
      <c r="R36" s="2" t="s">
        <v>162</v>
      </c>
      <c r="S36" s="7" t="str">
        <f>HYPERLINK("https://my.zakupki.prom.ua/cabinet/purchases/state_purchase/view/15750539")</f>
        <v>https://my.zakupki.prom.ua/cabinet/purchases/state_purchase/view/15750539</v>
      </c>
      <c r="T36" s="2" t="s">
        <v>30</v>
      </c>
      <c r="U36" s="2" t="s">
        <v>170</v>
      </c>
      <c r="V36" s="6">
        <v>4970</v>
      </c>
      <c r="W36" s="2" t="s">
        <v>32</v>
      </c>
      <c r="X36" s="2" t="s">
        <v>33</v>
      </c>
    </row>
    <row r="37" spans="1:24" ht="102.75" x14ac:dyDescent="0.25">
      <c r="A37" s="2" t="s">
        <v>176</v>
      </c>
      <c r="B37" s="3" t="s">
        <v>177</v>
      </c>
      <c r="C37" s="2" t="s">
        <v>132</v>
      </c>
      <c r="D37" s="2" t="s">
        <v>65</v>
      </c>
      <c r="E37" s="4">
        <v>43906</v>
      </c>
      <c r="F37" s="2"/>
      <c r="G37" s="4">
        <v>43906</v>
      </c>
      <c r="H37" s="5">
        <v>1</v>
      </c>
      <c r="I37" s="6">
        <v>1</v>
      </c>
      <c r="J37" s="6">
        <v>170</v>
      </c>
      <c r="K37" s="6">
        <v>170</v>
      </c>
      <c r="L37" s="6">
        <v>170</v>
      </c>
      <c r="M37" s="6">
        <v>170</v>
      </c>
      <c r="N37" s="3" t="s">
        <v>133</v>
      </c>
      <c r="O37" s="6">
        <v>0</v>
      </c>
      <c r="P37" s="6">
        <v>0</v>
      </c>
      <c r="Q37" s="2" t="s">
        <v>133</v>
      </c>
      <c r="R37" s="2" t="s">
        <v>134</v>
      </c>
      <c r="S37" s="7" t="str">
        <f>HYPERLINK("https://my.zakupki.prom.ua/cabinet/purchases/state_purchase/view/15776553")</f>
        <v>https://my.zakupki.prom.ua/cabinet/purchases/state_purchase/view/15776553</v>
      </c>
      <c r="T37" s="2" t="s">
        <v>30</v>
      </c>
      <c r="U37" s="2" t="s">
        <v>178</v>
      </c>
      <c r="V37" s="6">
        <v>170</v>
      </c>
      <c r="W37" s="2" t="s">
        <v>32</v>
      </c>
      <c r="X37" s="2" t="s">
        <v>33</v>
      </c>
    </row>
    <row r="38" spans="1:24" ht="102.75" x14ac:dyDescent="0.25">
      <c r="A38" s="2" t="s">
        <v>179</v>
      </c>
      <c r="B38" s="3" t="s">
        <v>180</v>
      </c>
      <c r="C38" s="2" t="s">
        <v>181</v>
      </c>
      <c r="D38" s="2" t="s">
        <v>65</v>
      </c>
      <c r="E38" s="4">
        <v>43906</v>
      </c>
      <c r="F38" s="2"/>
      <c r="G38" s="4">
        <v>43906</v>
      </c>
      <c r="H38" s="5">
        <v>1</v>
      </c>
      <c r="I38" s="6">
        <v>2511</v>
      </c>
      <c r="J38" s="6">
        <v>27080</v>
      </c>
      <c r="K38" s="6">
        <v>10.784547988849065</v>
      </c>
      <c r="L38" s="6">
        <v>27080</v>
      </c>
      <c r="M38" s="6">
        <v>10.784547988849065</v>
      </c>
      <c r="N38" s="3" t="s">
        <v>182</v>
      </c>
      <c r="O38" s="6">
        <v>0</v>
      </c>
      <c r="P38" s="6">
        <v>0</v>
      </c>
      <c r="Q38" s="2" t="s">
        <v>182</v>
      </c>
      <c r="R38" s="2" t="s">
        <v>183</v>
      </c>
      <c r="S38" s="7" t="str">
        <f>HYPERLINK("https://my.zakupki.prom.ua/cabinet/purchases/state_purchase/view/15790553")</f>
        <v>https://my.zakupki.prom.ua/cabinet/purchases/state_purchase/view/15790553</v>
      </c>
      <c r="T38" s="2" t="s">
        <v>30</v>
      </c>
      <c r="U38" s="2" t="s">
        <v>184</v>
      </c>
      <c r="V38" s="6">
        <v>27080</v>
      </c>
      <c r="W38" s="2" t="s">
        <v>32</v>
      </c>
      <c r="X38" s="2" t="s">
        <v>33</v>
      </c>
    </row>
    <row r="39" spans="1:24" ht="102.75" x14ac:dyDescent="0.25">
      <c r="A39" s="2" t="s">
        <v>185</v>
      </c>
      <c r="B39" s="3" t="s">
        <v>186</v>
      </c>
      <c r="C39" s="2" t="s">
        <v>26</v>
      </c>
      <c r="D39" s="2" t="s">
        <v>27</v>
      </c>
      <c r="E39" s="4">
        <v>43908</v>
      </c>
      <c r="F39" s="2"/>
      <c r="G39" s="4">
        <v>43922</v>
      </c>
      <c r="H39" s="5">
        <v>1</v>
      </c>
      <c r="I39" s="6">
        <v>10</v>
      </c>
      <c r="J39" s="6">
        <v>14955.52</v>
      </c>
      <c r="K39" s="6">
        <v>1495.5519999999999</v>
      </c>
      <c r="L39" s="6">
        <v>14955.52</v>
      </c>
      <c r="M39" s="6">
        <v>1495.5519999999999</v>
      </c>
      <c r="N39" s="3" t="s">
        <v>187</v>
      </c>
      <c r="O39" s="6">
        <v>0</v>
      </c>
      <c r="P39" s="6">
        <v>0</v>
      </c>
      <c r="Q39" s="2" t="s">
        <v>187</v>
      </c>
      <c r="R39" s="2" t="s">
        <v>188</v>
      </c>
      <c r="S39" s="7" t="str">
        <f>HYPERLINK("https://my.zakupki.prom.ua/cabinet/purchases/state_purchase/view/15843274")</f>
        <v>https://my.zakupki.prom.ua/cabinet/purchases/state_purchase/view/15843274</v>
      </c>
      <c r="T39" s="2" t="s">
        <v>30</v>
      </c>
      <c r="U39" s="2" t="s">
        <v>189</v>
      </c>
      <c r="V39" s="6">
        <v>14955.52</v>
      </c>
      <c r="W39" s="2" t="s">
        <v>32</v>
      </c>
      <c r="X39" s="2" t="s">
        <v>33</v>
      </c>
    </row>
    <row r="40" spans="1:24" ht="102.75" x14ac:dyDescent="0.25">
      <c r="A40" s="2" t="s">
        <v>190</v>
      </c>
      <c r="B40" s="3" t="s">
        <v>191</v>
      </c>
      <c r="C40" s="2" t="s">
        <v>192</v>
      </c>
      <c r="D40" s="2" t="s">
        <v>65</v>
      </c>
      <c r="E40" s="4">
        <v>43921</v>
      </c>
      <c r="F40" s="2"/>
      <c r="G40" s="4">
        <v>43921</v>
      </c>
      <c r="H40" s="5">
        <v>1</v>
      </c>
      <c r="I40" s="6">
        <v>1</v>
      </c>
      <c r="J40" s="6">
        <v>1023.6</v>
      </c>
      <c r="K40" s="6">
        <v>1023.6</v>
      </c>
      <c r="L40" s="6">
        <v>1023.6</v>
      </c>
      <c r="M40" s="6">
        <v>1023.6</v>
      </c>
      <c r="N40" s="3" t="s">
        <v>193</v>
      </c>
      <c r="O40" s="6">
        <v>0</v>
      </c>
      <c r="P40" s="6">
        <v>0</v>
      </c>
      <c r="Q40" s="2" t="s">
        <v>193</v>
      </c>
      <c r="R40" s="2" t="s">
        <v>194</v>
      </c>
      <c r="S40" s="7" t="str">
        <f>HYPERLINK("https://my.zakupki.prom.ua/cabinet/purchases/state_purchase/view/16039889")</f>
        <v>https://my.zakupki.prom.ua/cabinet/purchases/state_purchase/view/16039889</v>
      </c>
      <c r="T40" s="2" t="s">
        <v>30</v>
      </c>
      <c r="U40" s="2" t="s">
        <v>90</v>
      </c>
      <c r="V40" s="6">
        <v>1023.6</v>
      </c>
      <c r="W40" s="2" t="s">
        <v>32</v>
      </c>
      <c r="X40" s="2" t="s">
        <v>33</v>
      </c>
    </row>
    <row r="41" spans="1:24" ht="102.75" x14ac:dyDescent="0.25">
      <c r="A41" s="2" t="s">
        <v>195</v>
      </c>
      <c r="B41" s="3" t="s">
        <v>196</v>
      </c>
      <c r="C41" s="2" t="s">
        <v>81</v>
      </c>
      <c r="D41" s="2" t="s">
        <v>65</v>
      </c>
      <c r="E41" s="4">
        <v>43922</v>
      </c>
      <c r="F41" s="2"/>
      <c r="G41" s="4">
        <v>43922</v>
      </c>
      <c r="H41" s="5">
        <v>1</v>
      </c>
      <c r="I41" s="6">
        <v>3</v>
      </c>
      <c r="J41" s="6">
        <v>5700</v>
      </c>
      <c r="K41" s="6">
        <v>1900</v>
      </c>
      <c r="L41" s="6">
        <v>5700</v>
      </c>
      <c r="M41" s="6">
        <v>1900</v>
      </c>
      <c r="N41" s="3" t="s">
        <v>82</v>
      </c>
      <c r="O41" s="6">
        <v>0</v>
      </c>
      <c r="P41" s="6">
        <v>0</v>
      </c>
      <c r="Q41" s="2" t="s">
        <v>82</v>
      </c>
      <c r="R41" s="2" t="s">
        <v>83</v>
      </c>
      <c r="S41" s="7" t="str">
        <f>HYPERLINK("https://my.zakupki.prom.ua/cabinet/purchases/state_purchase/view/16063757")</f>
        <v>https://my.zakupki.prom.ua/cabinet/purchases/state_purchase/view/16063757</v>
      </c>
      <c r="T41" s="2" t="s">
        <v>30</v>
      </c>
      <c r="U41" s="2" t="s">
        <v>197</v>
      </c>
      <c r="V41" s="6">
        <v>5700</v>
      </c>
      <c r="W41" s="2" t="s">
        <v>32</v>
      </c>
      <c r="X41" s="2" t="s">
        <v>33</v>
      </c>
    </row>
    <row r="42" spans="1:24" ht="102.75" x14ac:dyDescent="0.25">
      <c r="A42" s="2" t="s">
        <v>198</v>
      </c>
      <c r="B42" s="3" t="s">
        <v>199</v>
      </c>
      <c r="C42" s="2" t="s">
        <v>93</v>
      </c>
      <c r="D42" s="2" t="s">
        <v>65</v>
      </c>
      <c r="E42" s="4">
        <v>43928</v>
      </c>
      <c r="F42" s="2"/>
      <c r="G42" s="4">
        <v>43928</v>
      </c>
      <c r="H42" s="5">
        <v>1</v>
      </c>
      <c r="I42" s="6">
        <v>8</v>
      </c>
      <c r="J42" s="6">
        <v>1200</v>
      </c>
      <c r="K42" s="6">
        <v>150</v>
      </c>
      <c r="L42" s="6">
        <v>1200</v>
      </c>
      <c r="M42" s="6">
        <v>150</v>
      </c>
      <c r="N42" s="3" t="s">
        <v>200</v>
      </c>
      <c r="O42" s="6">
        <v>0</v>
      </c>
      <c r="P42" s="6">
        <v>0</v>
      </c>
      <c r="Q42" s="2" t="s">
        <v>200</v>
      </c>
      <c r="R42" s="2" t="s">
        <v>201</v>
      </c>
      <c r="S42" s="7" t="str">
        <f>HYPERLINK("https://my.zakupki.prom.ua/cabinet/purchases/state_purchase/view/16143126")</f>
        <v>https://my.zakupki.prom.ua/cabinet/purchases/state_purchase/view/16143126</v>
      </c>
      <c r="T42" s="2" t="s">
        <v>30</v>
      </c>
      <c r="U42" s="2" t="s">
        <v>202</v>
      </c>
      <c r="V42" s="6">
        <v>1200</v>
      </c>
      <c r="W42" s="2" t="s">
        <v>32</v>
      </c>
      <c r="X42" s="2" t="s">
        <v>33</v>
      </c>
    </row>
    <row r="43" spans="1:24" ht="102.75" x14ac:dyDescent="0.25">
      <c r="A43" s="2" t="s">
        <v>203</v>
      </c>
      <c r="B43" s="3" t="s">
        <v>204</v>
      </c>
      <c r="C43" s="2" t="s">
        <v>87</v>
      </c>
      <c r="D43" s="2" t="s">
        <v>65</v>
      </c>
      <c r="E43" s="4">
        <v>43928</v>
      </c>
      <c r="F43" s="2"/>
      <c r="G43" s="4">
        <v>43928</v>
      </c>
      <c r="H43" s="5">
        <v>1</v>
      </c>
      <c r="I43" s="6">
        <v>8</v>
      </c>
      <c r="J43" s="6">
        <v>800</v>
      </c>
      <c r="K43" s="6">
        <v>100</v>
      </c>
      <c r="L43" s="6">
        <v>800</v>
      </c>
      <c r="M43" s="6">
        <v>100</v>
      </c>
      <c r="N43" s="3" t="s">
        <v>200</v>
      </c>
      <c r="O43" s="6">
        <v>0</v>
      </c>
      <c r="P43" s="6">
        <v>0</v>
      </c>
      <c r="Q43" s="2" t="s">
        <v>200</v>
      </c>
      <c r="R43" s="2" t="s">
        <v>201</v>
      </c>
      <c r="S43" s="7" t="str">
        <f>HYPERLINK("https://my.zakupki.prom.ua/cabinet/purchases/state_purchase/view/16143368")</f>
        <v>https://my.zakupki.prom.ua/cabinet/purchases/state_purchase/view/16143368</v>
      </c>
      <c r="T43" s="2" t="s">
        <v>30</v>
      </c>
      <c r="U43" s="2" t="s">
        <v>205</v>
      </c>
      <c r="V43" s="6">
        <v>800</v>
      </c>
      <c r="W43" s="2" t="s">
        <v>32</v>
      </c>
      <c r="X43" s="2" t="s">
        <v>33</v>
      </c>
    </row>
    <row r="44" spans="1:24" ht="102.75" x14ac:dyDescent="0.25">
      <c r="A44" s="2" t="s">
        <v>206</v>
      </c>
      <c r="B44" s="3" t="s">
        <v>207</v>
      </c>
      <c r="C44" s="2" t="s">
        <v>93</v>
      </c>
      <c r="D44" s="2" t="s">
        <v>65</v>
      </c>
      <c r="E44" s="4">
        <v>43928</v>
      </c>
      <c r="F44" s="2"/>
      <c r="G44" s="4">
        <v>43928</v>
      </c>
      <c r="H44" s="5">
        <v>1</v>
      </c>
      <c r="I44" s="6">
        <v>8</v>
      </c>
      <c r="J44" s="6">
        <v>5000</v>
      </c>
      <c r="K44" s="6">
        <v>625</v>
      </c>
      <c r="L44" s="6">
        <v>5000</v>
      </c>
      <c r="M44" s="6">
        <v>625</v>
      </c>
      <c r="N44" s="3" t="s">
        <v>208</v>
      </c>
      <c r="O44" s="6">
        <v>0</v>
      </c>
      <c r="P44" s="6">
        <v>0</v>
      </c>
      <c r="Q44" s="2" t="s">
        <v>208</v>
      </c>
      <c r="R44" s="2" t="s">
        <v>162</v>
      </c>
      <c r="S44" s="7" t="str">
        <f>HYPERLINK("https://my.zakupki.prom.ua/cabinet/purchases/state_purchase/view/16143816")</f>
        <v>https://my.zakupki.prom.ua/cabinet/purchases/state_purchase/view/16143816</v>
      </c>
      <c r="T44" s="2" t="s">
        <v>30</v>
      </c>
      <c r="U44" s="2" t="s">
        <v>209</v>
      </c>
      <c r="V44" s="6">
        <v>5000</v>
      </c>
      <c r="W44" s="2" t="s">
        <v>32</v>
      </c>
      <c r="X44" s="2" t="s">
        <v>33</v>
      </c>
    </row>
    <row r="45" spans="1:24" ht="102.75" x14ac:dyDescent="0.25">
      <c r="A45" s="2" t="s">
        <v>210</v>
      </c>
      <c r="B45" s="3" t="s">
        <v>204</v>
      </c>
      <c r="C45" s="2" t="s">
        <v>87</v>
      </c>
      <c r="D45" s="2" t="s">
        <v>65</v>
      </c>
      <c r="E45" s="4">
        <v>43928</v>
      </c>
      <c r="F45" s="2"/>
      <c r="G45" s="4">
        <v>43928</v>
      </c>
      <c r="H45" s="5">
        <v>1</v>
      </c>
      <c r="I45" s="6">
        <v>8</v>
      </c>
      <c r="J45" s="6">
        <v>15000</v>
      </c>
      <c r="K45" s="6">
        <v>1875</v>
      </c>
      <c r="L45" s="6">
        <v>15000</v>
      </c>
      <c r="M45" s="6">
        <v>1875</v>
      </c>
      <c r="N45" s="3" t="s">
        <v>208</v>
      </c>
      <c r="O45" s="6">
        <v>0</v>
      </c>
      <c r="P45" s="6">
        <v>0</v>
      </c>
      <c r="Q45" s="2" t="s">
        <v>208</v>
      </c>
      <c r="R45" s="2" t="s">
        <v>162</v>
      </c>
      <c r="S45" s="7" t="str">
        <f>HYPERLINK("https://my.zakupki.prom.ua/cabinet/purchases/state_purchase/view/16144134")</f>
        <v>https://my.zakupki.prom.ua/cabinet/purchases/state_purchase/view/16144134</v>
      </c>
      <c r="T45" s="2" t="s">
        <v>30</v>
      </c>
      <c r="U45" s="2" t="s">
        <v>211</v>
      </c>
      <c r="V45" s="6">
        <v>15000</v>
      </c>
      <c r="W45" s="2" t="s">
        <v>32</v>
      </c>
      <c r="X45" s="2" t="s">
        <v>33</v>
      </c>
    </row>
    <row r="46" spans="1:24" ht="102.75" x14ac:dyDescent="0.25">
      <c r="A46" s="2" t="s">
        <v>212</v>
      </c>
      <c r="B46" s="3" t="s">
        <v>207</v>
      </c>
      <c r="C46" s="2" t="s">
        <v>93</v>
      </c>
      <c r="D46" s="2" t="s">
        <v>65</v>
      </c>
      <c r="E46" s="4">
        <v>43928</v>
      </c>
      <c r="F46" s="2"/>
      <c r="G46" s="4">
        <v>43928</v>
      </c>
      <c r="H46" s="5">
        <v>1</v>
      </c>
      <c r="I46" s="6">
        <v>8</v>
      </c>
      <c r="J46" s="6">
        <v>1500</v>
      </c>
      <c r="K46" s="6">
        <v>187.5</v>
      </c>
      <c r="L46" s="6">
        <v>1500</v>
      </c>
      <c r="M46" s="6">
        <v>187.5</v>
      </c>
      <c r="N46" s="3" t="s">
        <v>213</v>
      </c>
      <c r="O46" s="6">
        <v>0</v>
      </c>
      <c r="P46" s="6">
        <v>0</v>
      </c>
      <c r="Q46" s="2" t="s">
        <v>213</v>
      </c>
      <c r="R46" s="2" t="s">
        <v>214</v>
      </c>
      <c r="S46" s="7" t="str">
        <f>HYPERLINK("https://my.zakupki.prom.ua/cabinet/purchases/state_purchase/view/16151071")</f>
        <v>https://my.zakupki.prom.ua/cabinet/purchases/state_purchase/view/16151071</v>
      </c>
      <c r="T46" s="2" t="s">
        <v>30</v>
      </c>
      <c r="U46" s="2" t="s">
        <v>215</v>
      </c>
      <c r="V46" s="6">
        <v>1500</v>
      </c>
      <c r="W46" s="2" t="s">
        <v>32</v>
      </c>
      <c r="X46" s="2" t="s">
        <v>33</v>
      </c>
    </row>
    <row r="47" spans="1:24" ht="102.75" x14ac:dyDescent="0.25">
      <c r="A47" s="2" t="s">
        <v>216</v>
      </c>
      <c r="B47" s="3" t="s">
        <v>204</v>
      </c>
      <c r="C47" s="2" t="s">
        <v>87</v>
      </c>
      <c r="D47" s="2" t="s">
        <v>65</v>
      </c>
      <c r="E47" s="4">
        <v>43928</v>
      </c>
      <c r="F47" s="2"/>
      <c r="G47" s="4">
        <v>43928</v>
      </c>
      <c r="H47" s="5">
        <v>1</v>
      </c>
      <c r="I47" s="6">
        <v>8</v>
      </c>
      <c r="J47" s="6">
        <v>2500</v>
      </c>
      <c r="K47" s="6">
        <v>312.5</v>
      </c>
      <c r="L47" s="6">
        <v>2500</v>
      </c>
      <c r="M47" s="6">
        <v>312.5</v>
      </c>
      <c r="N47" s="3" t="s">
        <v>213</v>
      </c>
      <c r="O47" s="6">
        <v>0</v>
      </c>
      <c r="P47" s="6">
        <v>0</v>
      </c>
      <c r="Q47" s="2" t="s">
        <v>213</v>
      </c>
      <c r="R47" s="2" t="s">
        <v>214</v>
      </c>
      <c r="S47" s="7" t="str">
        <f>HYPERLINK("https://my.zakupki.prom.ua/cabinet/purchases/state_purchase/view/16151289")</f>
        <v>https://my.zakupki.prom.ua/cabinet/purchases/state_purchase/view/16151289</v>
      </c>
      <c r="T47" s="2" t="s">
        <v>30</v>
      </c>
      <c r="U47" s="2" t="s">
        <v>217</v>
      </c>
      <c r="V47" s="6">
        <v>2500</v>
      </c>
      <c r="W47" s="2" t="s">
        <v>32</v>
      </c>
      <c r="X47" s="2" t="s">
        <v>33</v>
      </c>
    </row>
    <row r="48" spans="1:24" ht="102.75" x14ac:dyDescent="0.25">
      <c r="A48" s="2" t="s">
        <v>218</v>
      </c>
      <c r="B48" s="3" t="s">
        <v>207</v>
      </c>
      <c r="C48" s="2" t="s">
        <v>93</v>
      </c>
      <c r="D48" s="2" t="s">
        <v>65</v>
      </c>
      <c r="E48" s="4">
        <v>43928</v>
      </c>
      <c r="F48" s="2"/>
      <c r="G48" s="4">
        <v>43928</v>
      </c>
      <c r="H48" s="5">
        <v>1</v>
      </c>
      <c r="I48" s="6">
        <v>8</v>
      </c>
      <c r="J48" s="6">
        <v>600</v>
      </c>
      <c r="K48" s="6">
        <v>75</v>
      </c>
      <c r="L48" s="6">
        <v>600</v>
      </c>
      <c r="M48" s="6">
        <v>75</v>
      </c>
      <c r="N48" s="3" t="s">
        <v>219</v>
      </c>
      <c r="O48" s="6">
        <v>0</v>
      </c>
      <c r="P48" s="6">
        <v>0</v>
      </c>
      <c r="Q48" s="2" t="s">
        <v>219</v>
      </c>
      <c r="R48" s="2" t="s">
        <v>220</v>
      </c>
      <c r="S48" s="7" t="str">
        <f>HYPERLINK("https://my.zakupki.prom.ua/cabinet/purchases/state_purchase/view/16151452")</f>
        <v>https://my.zakupki.prom.ua/cabinet/purchases/state_purchase/view/16151452</v>
      </c>
      <c r="T48" s="2" t="s">
        <v>30</v>
      </c>
      <c r="U48" s="2" t="s">
        <v>221</v>
      </c>
      <c r="V48" s="6">
        <v>600</v>
      </c>
      <c r="W48" s="2" t="s">
        <v>32</v>
      </c>
      <c r="X48" s="2" t="s">
        <v>33</v>
      </c>
    </row>
    <row r="49" spans="1:24" ht="102.75" x14ac:dyDescent="0.25">
      <c r="A49" s="2" t="s">
        <v>222</v>
      </c>
      <c r="B49" s="3" t="s">
        <v>204</v>
      </c>
      <c r="C49" s="2" t="s">
        <v>87</v>
      </c>
      <c r="D49" s="2" t="s">
        <v>65</v>
      </c>
      <c r="E49" s="4">
        <v>43928</v>
      </c>
      <c r="F49" s="2"/>
      <c r="G49" s="4">
        <v>43928</v>
      </c>
      <c r="H49" s="5">
        <v>1</v>
      </c>
      <c r="I49" s="6">
        <v>8</v>
      </c>
      <c r="J49" s="6">
        <v>1400</v>
      </c>
      <c r="K49" s="6">
        <v>175</v>
      </c>
      <c r="L49" s="6">
        <v>1400</v>
      </c>
      <c r="M49" s="6">
        <v>175</v>
      </c>
      <c r="N49" s="3" t="s">
        <v>219</v>
      </c>
      <c r="O49" s="6">
        <v>0</v>
      </c>
      <c r="P49" s="6">
        <v>0</v>
      </c>
      <c r="Q49" s="2" t="s">
        <v>219</v>
      </c>
      <c r="R49" s="2" t="s">
        <v>220</v>
      </c>
      <c r="S49" s="7" t="str">
        <f>HYPERLINK("https://my.zakupki.prom.ua/cabinet/purchases/state_purchase/view/16151740")</f>
        <v>https://my.zakupki.prom.ua/cabinet/purchases/state_purchase/view/16151740</v>
      </c>
      <c r="T49" s="2" t="s">
        <v>30</v>
      </c>
      <c r="U49" s="2" t="s">
        <v>223</v>
      </c>
      <c r="V49" s="6">
        <v>1400</v>
      </c>
      <c r="W49" s="2" t="s">
        <v>32</v>
      </c>
      <c r="X49" s="2" t="s">
        <v>33</v>
      </c>
    </row>
    <row r="50" spans="1:24" ht="102.75" x14ac:dyDescent="0.25">
      <c r="A50" s="2" t="s">
        <v>224</v>
      </c>
      <c r="B50" s="3" t="s">
        <v>199</v>
      </c>
      <c r="C50" s="2" t="s">
        <v>93</v>
      </c>
      <c r="D50" s="2" t="s">
        <v>65</v>
      </c>
      <c r="E50" s="4">
        <v>43928</v>
      </c>
      <c r="F50" s="2"/>
      <c r="G50" s="4">
        <v>43928</v>
      </c>
      <c r="H50" s="5">
        <v>1</v>
      </c>
      <c r="I50" s="6">
        <v>8</v>
      </c>
      <c r="J50" s="6">
        <v>500</v>
      </c>
      <c r="K50" s="6">
        <v>62.5</v>
      </c>
      <c r="L50" s="6">
        <v>500</v>
      </c>
      <c r="M50" s="6">
        <v>62.5</v>
      </c>
      <c r="N50" s="3" t="s">
        <v>225</v>
      </c>
      <c r="O50" s="6">
        <v>0</v>
      </c>
      <c r="P50" s="6">
        <v>0</v>
      </c>
      <c r="Q50" s="2" t="s">
        <v>225</v>
      </c>
      <c r="R50" s="2" t="s">
        <v>226</v>
      </c>
      <c r="S50" s="7" t="str">
        <f>HYPERLINK("https://my.zakupki.prom.ua/cabinet/purchases/state_purchase/view/16152112")</f>
        <v>https://my.zakupki.prom.ua/cabinet/purchases/state_purchase/view/16152112</v>
      </c>
      <c r="T50" s="2" t="s">
        <v>30</v>
      </c>
      <c r="U50" s="2" t="s">
        <v>227</v>
      </c>
      <c r="V50" s="6">
        <v>500</v>
      </c>
      <c r="W50" s="2" t="s">
        <v>32</v>
      </c>
      <c r="X50" s="2" t="s">
        <v>33</v>
      </c>
    </row>
    <row r="51" spans="1:24" ht="102.75" x14ac:dyDescent="0.25">
      <c r="A51" s="2" t="s">
        <v>228</v>
      </c>
      <c r="B51" s="3" t="s">
        <v>204</v>
      </c>
      <c r="C51" s="2" t="s">
        <v>87</v>
      </c>
      <c r="D51" s="2" t="s">
        <v>65</v>
      </c>
      <c r="E51" s="4">
        <v>43930</v>
      </c>
      <c r="F51" s="2"/>
      <c r="G51" s="4">
        <v>43930</v>
      </c>
      <c r="H51" s="5">
        <v>1</v>
      </c>
      <c r="I51" s="6">
        <v>8</v>
      </c>
      <c r="J51" s="6">
        <v>1500</v>
      </c>
      <c r="K51" s="6">
        <v>187.5</v>
      </c>
      <c r="L51" s="6">
        <v>1500</v>
      </c>
      <c r="M51" s="6">
        <v>187.5</v>
      </c>
      <c r="N51" s="3" t="s">
        <v>229</v>
      </c>
      <c r="O51" s="6">
        <v>0</v>
      </c>
      <c r="P51" s="6">
        <v>0</v>
      </c>
      <c r="Q51" s="2" t="s">
        <v>229</v>
      </c>
      <c r="R51" s="2" t="s">
        <v>230</v>
      </c>
      <c r="S51" s="7" t="str">
        <f>HYPERLINK("https://my.zakupki.prom.ua/cabinet/purchases/state_purchase/view/16180847")</f>
        <v>https://my.zakupki.prom.ua/cabinet/purchases/state_purchase/view/16180847</v>
      </c>
      <c r="T51" s="2" t="s">
        <v>30</v>
      </c>
      <c r="U51" s="2" t="s">
        <v>231</v>
      </c>
      <c r="V51" s="6">
        <v>1500</v>
      </c>
      <c r="W51" s="2" t="s">
        <v>32</v>
      </c>
      <c r="X51" s="2" t="s">
        <v>33</v>
      </c>
    </row>
    <row r="52" spans="1:24" ht="102.75" x14ac:dyDescent="0.25">
      <c r="A52" s="2" t="s">
        <v>232</v>
      </c>
      <c r="B52" s="3" t="s">
        <v>199</v>
      </c>
      <c r="C52" s="2" t="s">
        <v>93</v>
      </c>
      <c r="D52" s="2" t="s">
        <v>65</v>
      </c>
      <c r="E52" s="4">
        <v>43930</v>
      </c>
      <c r="F52" s="2"/>
      <c r="G52" s="4">
        <v>43930</v>
      </c>
      <c r="H52" s="5">
        <v>1</v>
      </c>
      <c r="I52" s="6">
        <v>8</v>
      </c>
      <c r="J52" s="6">
        <v>500</v>
      </c>
      <c r="K52" s="6">
        <v>62.5</v>
      </c>
      <c r="L52" s="6">
        <v>500</v>
      </c>
      <c r="M52" s="6">
        <v>62.5</v>
      </c>
      <c r="N52" s="3" t="s">
        <v>229</v>
      </c>
      <c r="O52" s="6">
        <v>0</v>
      </c>
      <c r="P52" s="6">
        <v>0</v>
      </c>
      <c r="Q52" s="2" t="s">
        <v>229</v>
      </c>
      <c r="R52" s="2" t="s">
        <v>230</v>
      </c>
      <c r="S52" s="7" t="str">
        <f>HYPERLINK("https://my.zakupki.prom.ua/cabinet/purchases/state_purchase/view/16182142")</f>
        <v>https://my.zakupki.prom.ua/cabinet/purchases/state_purchase/view/16182142</v>
      </c>
      <c r="T52" s="2" t="s">
        <v>30</v>
      </c>
      <c r="U52" s="2" t="s">
        <v>233</v>
      </c>
      <c r="V52" s="6">
        <v>500</v>
      </c>
      <c r="W52" s="2" t="s">
        <v>32</v>
      </c>
      <c r="X52" s="2" t="s">
        <v>33</v>
      </c>
    </row>
    <row r="53" spans="1:24" ht="102.75" x14ac:dyDescent="0.25">
      <c r="A53" s="2" t="s">
        <v>234</v>
      </c>
      <c r="B53" s="3" t="s">
        <v>235</v>
      </c>
      <c r="C53" s="2" t="s">
        <v>236</v>
      </c>
      <c r="D53" s="2" t="s">
        <v>237</v>
      </c>
      <c r="E53" s="4">
        <v>43626</v>
      </c>
      <c r="F53" s="4">
        <v>43643</v>
      </c>
      <c r="G53" s="4">
        <v>43665</v>
      </c>
      <c r="H53" s="5">
        <v>4</v>
      </c>
      <c r="I53" s="6">
        <v>3000</v>
      </c>
      <c r="J53" s="6">
        <v>90960</v>
      </c>
      <c r="K53" s="6">
        <v>30.32</v>
      </c>
      <c r="L53" s="6">
        <v>83880</v>
      </c>
      <c r="M53" s="6">
        <v>27.96</v>
      </c>
      <c r="N53" s="3" t="s">
        <v>238</v>
      </c>
      <c r="O53" s="6">
        <v>7080</v>
      </c>
      <c r="P53" s="6">
        <v>7.78</v>
      </c>
      <c r="Q53" s="2" t="s">
        <v>238</v>
      </c>
      <c r="R53" s="2" t="s">
        <v>239</v>
      </c>
      <c r="S53" s="7" t="str">
        <f>HYPERLINK("https://my.zakupki.prom.ua/cabinet/purchases/state_purchase/view/11881408")</f>
        <v>https://my.zakupki.prom.ua/cabinet/purchases/state_purchase/view/11881408</v>
      </c>
      <c r="T53" s="2" t="s">
        <v>30</v>
      </c>
      <c r="U53" s="2" t="s">
        <v>240</v>
      </c>
      <c r="V53" s="6">
        <v>83880</v>
      </c>
      <c r="W53" s="2" t="s">
        <v>32</v>
      </c>
      <c r="X53" s="2" t="s">
        <v>241</v>
      </c>
    </row>
    <row r="54" spans="1:24" ht="102.75" x14ac:dyDescent="0.25">
      <c r="A54" s="2" t="s">
        <v>242</v>
      </c>
      <c r="B54" s="3" t="s">
        <v>243</v>
      </c>
      <c r="C54" s="2" t="s">
        <v>244</v>
      </c>
      <c r="D54" s="2" t="s">
        <v>237</v>
      </c>
      <c r="E54" s="4">
        <v>43537</v>
      </c>
      <c r="F54" s="4">
        <v>43556</v>
      </c>
      <c r="G54" s="4">
        <v>43571</v>
      </c>
      <c r="H54" s="5">
        <v>2</v>
      </c>
      <c r="I54" s="6">
        <v>19000</v>
      </c>
      <c r="J54" s="6">
        <v>17000</v>
      </c>
      <c r="K54" s="6">
        <v>0.89473684210526316</v>
      </c>
      <c r="L54" s="6">
        <v>12600</v>
      </c>
      <c r="M54" s="6">
        <v>0.66315789473684206</v>
      </c>
      <c r="N54" s="3" t="s">
        <v>245</v>
      </c>
      <c r="O54" s="6">
        <v>4400</v>
      </c>
      <c r="P54" s="6">
        <v>25.88</v>
      </c>
      <c r="Q54" s="2" t="s">
        <v>245</v>
      </c>
      <c r="R54" s="2" t="s">
        <v>246</v>
      </c>
      <c r="S54" s="7" t="str">
        <f>HYPERLINK("https://my.zakupki.prom.ua/cabinet/purchases/state_purchase/view/10901609")</f>
        <v>https://my.zakupki.prom.ua/cabinet/purchases/state_purchase/view/10901609</v>
      </c>
      <c r="T54" s="2" t="s">
        <v>30</v>
      </c>
      <c r="U54" s="2" t="s">
        <v>247</v>
      </c>
      <c r="V54" s="6">
        <v>12600</v>
      </c>
      <c r="W54" s="2" t="s">
        <v>32</v>
      </c>
      <c r="X54" s="2" t="s">
        <v>241</v>
      </c>
    </row>
    <row r="55" spans="1:24" ht="102.75" x14ac:dyDescent="0.25">
      <c r="A55" s="2" t="s">
        <v>248</v>
      </c>
      <c r="B55" s="3" t="s">
        <v>249</v>
      </c>
      <c r="C55" s="2" t="s">
        <v>244</v>
      </c>
      <c r="D55" s="2" t="s">
        <v>237</v>
      </c>
      <c r="E55" s="4">
        <v>43536</v>
      </c>
      <c r="F55" s="4">
        <v>43553</v>
      </c>
      <c r="G55" s="4">
        <v>43571</v>
      </c>
      <c r="H55" s="5">
        <v>3</v>
      </c>
      <c r="I55" s="6">
        <v>2285</v>
      </c>
      <c r="J55" s="6">
        <v>210000</v>
      </c>
      <c r="K55" s="6">
        <v>91.903719912472653</v>
      </c>
      <c r="L55" s="6">
        <v>177955.8</v>
      </c>
      <c r="M55" s="6">
        <v>77.88</v>
      </c>
      <c r="N55" s="3" t="s">
        <v>250</v>
      </c>
      <c r="O55" s="6">
        <v>32044.2</v>
      </c>
      <c r="P55" s="6">
        <v>15.26</v>
      </c>
      <c r="Q55" s="2" t="s">
        <v>250</v>
      </c>
      <c r="R55" s="2" t="s">
        <v>251</v>
      </c>
      <c r="S55" s="7" t="str">
        <f>HYPERLINK("https://my.zakupki.prom.ua/cabinet/purchases/state_purchase/view/10879247")</f>
        <v>https://my.zakupki.prom.ua/cabinet/purchases/state_purchase/view/10879247</v>
      </c>
      <c r="T55" s="2" t="s">
        <v>30</v>
      </c>
      <c r="U55" s="2" t="s">
        <v>252</v>
      </c>
      <c r="V55" s="6">
        <v>177955.8</v>
      </c>
      <c r="W55" s="2" t="s">
        <v>32</v>
      </c>
      <c r="X55" s="2" t="s">
        <v>241</v>
      </c>
    </row>
    <row r="56" spans="1:24" ht="102.75" x14ac:dyDescent="0.25">
      <c r="A56" s="2" t="s">
        <v>253</v>
      </c>
      <c r="B56" s="3" t="s">
        <v>235</v>
      </c>
      <c r="C56" s="2" t="s">
        <v>236</v>
      </c>
      <c r="D56" s="2" t="s">
        <v>237</v>
      </c>
      <c r="E56" s="4">
        <v>43521</v>
      </c>
      <c r="F56" s="4">
        <v>43538</v>
      </c>
      <c r="G56" s="4">
        <v>43559</v>
      </c>
      <c r="H56" s="5">
        <v>5</v>
      </c>
      <c r="I56" s="6">
        <v>7860</v>
      </c>
      <c r="J56" s="6">
        <v>220000</v>
      </c>
      <c r="K56" s="6">
        <v>27.989821882951652</v>
      </c>
      <c r="L56" s="6">
        <v>204281.4</v>
      </c>
      <c r="M56" s="6">
        <v>25.99</v>
      </c>
      <c r="N56" s="3" t="s">
        <v>254</v>
      </c>
      <c r="O56" s="6">
        <v>15718.6</v>
      </c>
      <c r="P56" s="6">
        <v>7.14</v>
      </c>
      <c r="Q56" s="2" t="s">
        <v>254</v>
      </c>
      <c r="R56" s="2" t="s">
        <v>255</v>
      </c>
      <c r="S56" s="7" t="str">
        <f>HYPERLINK("https://my.zakupki.prom.ua/cabinet/purchases/state_purchase/view/10711641")</f>
        <v>https://my.zakupki.prom.ua/cabinet/purchases/state_purchase/view/10711641</v>
      </c>
      <c r="T56" s="2" t="s">
        <v>30</v>
      </c>
      <c r="U56" s="2" t="s">
        <v>256</v>
      </c>
      <c r="V56" s="6">
        <v>204257.84</v>
      </c>
      <c r="W56" s="2" t="s">
        <v>32</v>
      </c>
      <c r="X56" s="2" t="s">
        <v>241</v>
      </c>
    </row>
    <row r="57" spans="1:24" ht="102.75" x14ac:dyDescent="0.25">
      <c r="A57" s="2" t="s">
        <v>257</v>
      </c>
      <c r="B57" s="3" t="s">
        <v>235</v>
      </c>
      <c r="C57" s="2" t="s">
        <v>236</v>
      </c>
      <c r="D57" s="2" t="s">
        <v>237</v>
      </c>
      <c r="E57" s="4">
        <v>43495</v>
      </c>
      <c r="F57" s="4">
        <v>43514</v>
      </c>
      <c r="G57" s="4">
        <v>43528</v>
      </c>
      <c r="H57" s="5">
        <v>3</v>
      </c>
      <c r="I57" s="6">
        <v>3170</v>
      </c>
      <c r="J57" s="6">
        <v>90000</v>
      </c>
      <c r="K57" s="6">
        <v>28.391167192429023</v>
      </c>
      <c r="L57" s="6">
        <v>84258.6</v>
      </c>
      <c r="M57" s="6">
        <v>26.58</v>
      </c>
      <c r="N57" s="3" t="s">
        <v>238</v>
      </c>
      <c r="O57" s="6">
        <v>5741.4</v>
      </c>
      <c r="P57" s="6">
        <v>6.38</v>
      </c>
      <c r="Q57" s="2" t="s">
        <v>238</v>
      </c>
      <c r="R57" s="2" t="s">
        <v>239</v>
      </c>
      <c r="S57" s="7" t="str">
        <f>HYPERLINK("https://my.zakupki.prom.ua/cabinet/purchases/state_purchase/view/10255151")</f>
        <v>https://my.zakupki.prom.ua/cabinet/purchases/state_purchase/view/10255151</v>
      </c>
      <c r="T57" s="2" t="s">
        <v>30</v>
      </c>
      <c r="U57" s="2" t="s">
        <v>42</v>
      </c>
      <c r="V57" s="6">
        <v>84258.6</v>
      </c>
      <c r="W57" s="2" t="s">
        <v>32</v>
      </c>
      <c r="X57" s="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2020-04-09T08:31:52Z</dcterms:modified>
</cp:coreProperties>
</file>