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за період з 01.01.20 по 03.07.2020\"/>
    </mc:Choice>
  </mc:AlternateContent>
  <bookViews>
    <workbookView xWindow="480" yWindow="90" windowWidth="16335" windowHeight="10830"/>
  </bookViews>
  <sheets>
    <sheet name="Sheet1" sheetId="1" r:id="rId1"/>
  </sheets>
  <calcPr calcId="162913" calcOnSave="0"/>
</workbook>
</file>

<file path=xl/calcChain.xml><?xml version="1.0" encoding="utf-8"?>
<calcChain xmlns="http://schemas.openxmlformats.org/spreadsheetml/2006/main"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</calcChain>
</file>

<file path=xl/sharedStrings.xml><?xml version="1.0" encoding="utf-8"?>
<sst xmlns="http://schemas.openxmlformats.org/spreadsheetml/2006/main" count="989" uniqueCount="370">
  <si>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</si>
  <si>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</si>
  <si>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</si>
  <si>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</si>
  <si>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</si>
  <si>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</si>
  <si>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</si>
  <si>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</si>
  <si>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</si>
  <si>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</si>
  <si>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</si>
  <si>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</si>
  <si>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</si>
  <si>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</si>
  <si>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</si>
  <si>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</si>
  <si>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</si>
  <si>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</si>
  <si>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</si>
  <si>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</si>
  <si>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</si>
  <si>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</si>
  <si>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</si>
  <si>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</si>
  <si>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09320000-8 - Пара, гаряча вода та пов’язана продукція</t>
  </si>
  <si>
    <t>Переговорна процедура</t>
  </si>
  <si>
    <t>ТОВАРИСТВО З ОБМЕЖЕНОЮ ВІДПОВІДАЛЬНІСТЮ "ЗАПОРІЖЖЯ-ОБЛТЕПЛОЕНЕРГО"</t>
  </si>
  <si>
    <t>40768376</t>
  </si>
  <si>
    <t>скасована</t>
  </si>
  <si>
    <t>ПРИВАТНЕ АКЦІОНЕРНЕ ТОВАРИСТВО "ВАСИЛІВКАТЕПЛОМЕРЕЖА"</t>
  </si>
  <si>
    <t>05541137</t>
  </si>
  <si>
    <t>завершено</t>
  </si>
  <si>
    <t>77</t>
  </si>
  <si>
    <t>UAH</t>
  </si>
  <si>
    <t>закритий</t>
  </si>
  <si>
    <t>99</t>
  </si>
  <si>
    <t>ТОВАРИСТВО З ОБМЕЖЕНОЮ ВІДПОВІДАЛЬНІСТЮ "ЗАПОРІЗЬКІ ТЕПЛОВІ МЕРЕЖІ"</t>
  </si>
  <si>
    <t>38660842</t>
  </si>
  <si>
    <t>ТОВАРИСТВО З ОБМЕЖЕНОЮ ВІДПОВІДАЛЬНІСТЮ "ПРИМОРСЬКЕ ОРЕНДНЕ ПІДПРИЄМСТВО ТЕПЛОВИХ МЕРЕЖ"</t>
  </si>
  <si>
    <t>19282171</t>
  </si>
  <si>
    <t>44</t>
  </si>
  <si>
    <t>Закупівля без використання електронної системи</t>
  </si>
  <si>
    <t>50110000-9 - Послуги з ремонту і технічного обслуговування мототранспортних засобів і супутнього обладнання</t>
  </si>
  <si>
    <t>2737614695</t>
  </si>
  <si>
    <t>Інтернет-послуги (телекомунікаційні послуги з доступу до мережі Інтернет)</t>
  </si>
  <si>
    <t>72410000-7 - Послуги провайдерів</t>
  </si>
  <si>
    <t>ПРИВАТНЕ АКЦІОНЕРНЕ ТОВАРИСТВО "ДАТАГРУП"</t>
  </si>
  <si>
    <t>31720260</t>
  </si>
  <si>
    <t>254341</t>
  </si>
  <si>
    <t>79710000-4 - Охоронні послуги</t>
  </si>
  <si>
    <t>40108947</t>
  </si>
  <si>
    <t>Телекомунікаційні послуги</t>
  </si>
  <si>
    <t>64210000-1 - Послуги телефонного зв’язку та передачі даних</t>
  </si>
  <si>
    <t>ПУБЛІЧНЕ АКЦІОНЕРНЕ ТОВАРИСТВО "УКРТЕЛЕКОМ"</t>
  </si>
  <si>
    <t>21560766</t>
  </si>
  <si>
    <t>30001566</t>
  </si>
  <si>
    <t>30003198</t>
  </si>
  <si>
    <t>50310000-1 - Технічне обслуговування і ремонт офісної техніки</t>
  </si>
  <si>
    <t>50320000-4 - Послуги з ремонту і технічного обслуговування персональних комп’ютерів</t>
  </si>
  <si>
    <t>98340000-8 - Послуги з тимчасового розміщення (проживання) та офісні послуги</t>
  </si>
  <si>
    <t>2657218532</t>
  </si>
  <si>
    <t>50</t>
  </si>
  <si>
    <t>72250000-2 - Послуги, пов’язані із системами та підтримкою</t>
  </si>
  <si>
    <t>КОМУНАЛЬНЕ ПІДПРИЄМСТВО "ЧИСТЕ МІСТО ПРИМОРСЬК" ПРИМОРСЬКОЇ МІСЬКОЇ РАДИ ПРИМОРСЬКОГО РАЙОНУ ЗАПОРІЗЬКОЇ ОБЛАСТІ</t>
  </si>
  <si>
    <t>32787263</t>
  </si>
  <si>
    <t>КОМУНАЛЬНЕ ПІДПРИЄМСТВО "БЛАГОУСТРІЙСЕРВІС" ГУЛЯЙПІЛЬСЬКОЇ МІСЬКОЇ РАДИ ЗАПОРІЗЬКОЇ ОБЛАСТІ</t>
  </si>
  <si>
    <t>35285998</t>
  </si>
  <si>
    <t>2281002736</t>
  </si>
  <si>
    <t>70</t>
  </si>
  <si>
    <t>3026815414</t>
  </si>
  <si>
    <t>73</t>
  </si>
  <si>
    <t>3280412573</t>
  </si>
  <si>
    <t>Технічне обслуговування і поточний ремонт персональних комп’ютерів та периферійних пристроїв</t>
  </si>
  <si>
    <t>2650411352</t>
  </si>
  <si>
    <t>2299914991</t>
  </si>
  <si>
    <t>92</t>
  </si>
  <si>
    <t>2576904852</t>
  </si>
  <si>
    <t>ПРИВАТНЕ ПІДПРИЄМСТВО "ЛІДЕР"</t>
  </si>
  <si>
    <t>22156234</t>
  </si>
  <si>
    <t>72720000-3 - Послуги у сфері глобальних мереж</t>
  </si>
  <si>
    <t>ДЕРЖАВНЕ ПІДПРИЄМСТВО "ДЕРЖАВНИЙ ЦЕНТР ІНФОРМАЦІЙНИХ РЕСУРСІВ УКРАЇНИ "</t>
  </si>
  <si>
    <t>30855996</t>
  </si>
  <si>
    <t>2811116927</t>
  </si>
  <si>
    <t>110</t>
  </si>
  <si>
    <t>111</t>
  </si>
  <si>
    <t>3326520417</t>
  </si>
  <si>
    <t>112</t>
  </si>
  <si>
    <t>113</t>
  </si>
  <si>
    <t>19510000-4 - Гумові вироби</t>
  </si>
  <si>
    <t>ТОВАРИСТВО З ОБМЕЖЕНОЮ ВІДПОВІДАЛЬНІСТЮ "МАСТЕР-ПЕЧАТЬ"</t>
  </si>
  <si>
    <t>37941735</t>
  </si>
  <si>
    <t>114</t>
  </si>
  <si>
    <t>116</t>
  </si>
  <si>
    <t>2321700319</t>
  </si>
  <si>
    <t>121</t>
  </si>
  <si>
    <t>122</t>
  </si>
  <si>
    <t>30120000-6 - Фотокопіювальне та поліграфічне обладнання для офсетного друку</t>
  </si>
  <si>
    <t>123</t>
  </si>
  <si>
    <t>126</t>
  </si>
  <si>
    <t>127</t>
  </si>
  <si>
    <t>50410000-2 - Послуги з ремонту і технічного обслуговування вимірювальних, випробувальних і контрольних приладів</t>
  </si>
  <si>
    <t>129</t>
  </si>
  <si>
    <t>2422404470</t>
  </si>
  <si>
    <t>71630000-3 - Послуги з технічного огляду та випробовувань</t>
  </si>
  <si>
    <t>33760000-5 - Туалетний папір, носові хустинки, рушники для рук і серветки</t>
  </si>
  <si>
    <t>ТОВАРИСТВО З ОБМЕЖЕНОЮ ВІДПОВІДАЛЬНІСТЮ "СВІКОМ"</t>
  </si>
  <si>
    <t>37167117</t>
  </si>
  <si>
    <t>137</t>
  </si>
  <si>
    <t>39830000-9 - Продукція для чищення</t>
  </si>
  <si>
    <t>09310000-5 - Електрична енергія</t>
  </si>
  <si>
    <t>ТОВАРИСТВО З ОБМЕЖЕНОЮ ВІДПОВІДАЛЬНІСТЮ "ЗАПОРІЖЖЯЕЛЕКТРОПОСТАЧАННЯ"</t>
  </si>
  <si>
    <t>42093239</t>
  </si>
  <si>
    <t>109</t>
  </si>
  <si>
    <t>143</t>
  </si>
  <si>
    <t>20509800</t>
  </si>
  <si>
    <t>148</t>
  </si>
  <si>
    <t>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</si>
  <si>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</si>
  <si>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</si>
  <si>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22410000-7 - Марки</t>
  </si>
  <si>
    <t>КОМУНАЛЬНЕ ПІДПРИЄМСТВО "ТЕПЛОВОДОКАНАЛ" ЕНЕРГОДАРСЬКОЇ МІСЬКОЇ РАДИ</t>
  </si>
  <si>
    <t>42346158</t>
  </si>
  <si>
    <t>ТОВАРИСТВО З ОБМЕЖЕНОЮ ВІДПОВІДАЛЬНІСТЮ "КЕРУЮЧА КОМПАНІЯ "НАШ ДІМ - ЗАПОРІЖЖЯ"</t>
  </si>
  <si>
    <t>41145254</t>
  </si>
  <si>
    <t>4</t>
  </si>
  <si>
    <t>19640000-4 - Поліетиленові мішки та пакети для сміття</t>
  </si>
  <si>
    <t>39220000-0 - Кухонне приладдя, товари для дому та господарства і приладдя для закладів громадського харчування</t>
  </si>
  <si>
    <t>2826112536</t>
  </si>
  <si>
    <t>30230000-0 - Комп’ютерне обладнання</t>
  </si>
  <si>
    <t>АКЦІОНЕРНЕ ТОВАРИСТВО "УКРПОШТА"</t>
  </si>
  <si>
    <t>21560045</t>
  </si>
  <si>
    <t>активний</t>
  </si>
  <si>
    <t>2834302374</t>
  </si>
  <si>
    <t>КОМУНАЛЬНЕ ПІДПРИЄМСТВО "ТОКМАК БІОЕНЕРГІЯ" ТОКМАЦЬКОЇ МІСЬКОЇ РАДИ</t>
  </si>
  <si>
    <t>42980582</t>
  </si>
  <si>
    <t>ДК 021:2015:09320000-8 Пара, гаряча вода та пов’язана продукція (Теплова енергія) (централізоване опалення)</t>
  </si>
  <si>
    <t>32340000-8 - Мікрофони та гучномовці</t>
  </si>
  <si>
    <t>UA-2020-01-22-002660-a</t>
  </si>
  <si>
    <t>ДК 021:2015:09320000-8 Пара, гаряча вода та пов’язана продукція (Теплова енергія)</t>
  </si>
  <si>
    <t>ОРЕНДНЕ ВИРОБНИЧЕ УПРАВЛІННЯ ЖИТЛОВО-КОМУНАЛЬНОГО ГОСПОДАРСТВА</t>
  </si>
  <si>
    <t>03345645</t>
  </si>
  <si>
    <t>14</t>
  </si>
  <si>
    <t>UA-2020-01-22-002668-a</t>
  </si>
  <si>
    <t>ТОВАРИСТВО З ОБМЕЖЕНОЮ ВІДПОВІДАЛЬНІСТЮ "ТЕПЛО-МЕЛІТОПОЛЬ"</t>
  </si>
  <si>
    <t>42461094</t>
  </si>
  <si>
    <t>1110</t>
  </si>
  <si>
    <t>UA-2020-01-23-003043-a</t>
  </si>
  <si>
    <t>UA-2020-01-24-003518-b</t>
  </si>
  <si>
    <t>ДК 021:2015:09320000-8 Пара, гаряча вода та пов’язана продукція (Послуги з централізованого постачання гарячої води)</t>
  </si>
  <si>
    <t>UA-2020-01-24-003531-b</t>
  </si>
  <si>
    <t>ТЕ-22</t>
  </si>
  <si>
    <t>UA-2020-01-27-004329-a</t>
  </si>
  <si>
    <t>UA-2020-01-28-001884-a</t>
  </si>
  <si>
    <t>20-10</t>
  </si>
  <si>
    <t>UA-2020-01-28-001766-a</t>
  </si>
  <si>
    <t>20-7</t>
  </si>
  <si>
    <t>UA-2020-01-30-001355-c</t>
  </si>
  <si>
    <t>Послуги з поточного ремонту  і технічного обслуговування автомобілів</t>
  </si>
  <si>
    <t>КАЗАКОВ АНДРІЙ НАТАНОВИЧ</t>
  </si>
  <si>
    <t>30</t>
  </si>
  <si>
    <t>UA-2020-01-31-003470-a</t>
  </si>
  <si>
    <t>04012020</t>
  </si>
  <si>
    <t>UA-2020-01-31-003674-a</t>
  </si>
  <si>
    <t>UA-2020-02-06-002493-b</t>
  </si>
  <si>
    <t>ПГВ-22</t>
  </si>
  <si>
    <t>UA-2020-02-11-001161-b</t>
  </si>
  <si>
    <t xml:space="preserve">Послуги з охорони спостереження за комплексом тривожної сигналізації (КТС), що встановлений на об’єкті, з реагуванням наряду поліції охорони та перезакриттям об’єкту </t>
  </si>
  <si>
    <t xml:space="preserve">УПРАВЛІННЯ  ПОЛІЦІЇ ОХОРОНИ В ЗАПОРІЗЬКІЙ ОБЛАСТІ </t>
  </si>
  <si>
    <t>04-56078/317</t>
  </si>
  <si>
    <t>UA-2020-02-12-001821-b</t>
  </si>
  <si>
    <t>UA-2020-02-12-002328-b</t>
  </si>
  <si>
    <t xml:space="preserve">Технічне обслуговування і поточний ремонт фотокопіювальної техніки	</t>
  </si>
  <si>
    <t>49</t>
  </si>
  <si>
    <t>UA-2020-02-17-002806-a</t>
  </si>
  <si>
    <t>ДК 021:2015:09310000-5 – Електрична енергія (постачання електричної енергії постачальником універсальних послуг)</t>
  </si>
  <si>
    <t>65</t>
  </si>
  <si>
    <t>UA-2020-02-18-002751-b</t>
  </si>
  <si>
    <t>Послуг з управління багатоквартирним будинком № 1</t>
  </si>
  <si>
    <t>1</t>
  </si>
  <si>
    <t>UA-2020-02-18-002868-b</t>
  </si>
  <si>
    <t>UA-2020-02-18-002991-b</t>
  </si>
  <si>
    <t xml:space="preserve">Інтернет-послуги (телекомунікаційні послуги з доступу до мережі Інтернет)	</t>
  </si>
  <si>
    <t>UA-2020-02-25-001060-c</t>
  </si>
  <si>
    <t>ДК 021:2015 72250000-2 Послуги, пов’язані із системами та підтримкою (Послуги з технічної підтримки програмного забезпечення системи електронного документообігу на базі «АВТОМАТИЗОВАНОЇ СИСТЕМИ УПРАВЛІННЯ ДОКУМЕНТАМИ «ДОК ПРОФ 3»)</t>
  </si>
  <si>
    <t>ТОВАРИСТВО З ОБМЕЖЕНОЮ ВІДПОВІДАЛЬНІСТЮ "ДОКПРОФ КОНСАЛТИНГ"</t>
  </si>
  <si>
    <t>43335257</t>
  </si>
  <si>
    <t>1-8/15/3-20</t>
  </si>
  <si>
    <t>UA-2020-02-25-001712-c</t>
  </si>
  <si>
    <t>ДК 021:2015:79710000-4 Охоронні послуги (Централізована охорона Об'єкта технічними засобами сигналізації, з реагуванням наряду поліції охорони та перезакриттям об'єкта)</t>
  </si>
  <si>
    <t>14-56277</t>
  </si>
  <si>
    <t>UA-2020-02-25-003058-c</t>
  </si>
  <si>
    <t>ДК 021:2015:98340000-8 Послуги з тимчасового розміщення (проживання) та офісні послуги (Послуги з прибирання території)</t>
  </si>
  <si>
    <t>UA-2020-02-25-003085-c</t>
  </si>
  <si>
    <t>ДК 021:2015:19510000-4 - Гумові вироби (Гумове кліше)</t>
  </si>
  <si>
    <t>72</t>
  </si>
  <si>
    <t>UA-2020-02-25-003101-c</t>
  </si>
  <si>
    <t>UA-2020-02-26-000657-c</t>
  </si>
  <si>
    <t>ДК 021:2015:50320000-4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</si>
  <si>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ХУДЯКОВ ОЛЕКСАНДР ЛЕОНІДОВИЧ</t>
  </si>
  <si>
    <t>2936208014</t>
  </si>
  <si>
    <t>76</t>
  </si>
  <si>
    <t>UA-2020-02-26-000771-c</t>
  </si>
  <si>
    <t>ДК 021:2015:50310000-1 Технічне обслуговування і ремонт офісної техніки (Технічне обслуговування і поточний ремонт фотокопіювальної техніки)</t>
  </si>
  <si>
    <t>75</t>
  </si>
  <si>
    <t>UA-2020-02-26-000989-c</t>
  </si>
  <si>
    <t>ДК 021:2015:71630000-3 Послуги з технічного огляду та випробовувань (Послуги по підготовці засобу обліку води до державної повірки, державної повірки та проведенню технічного та профілактичного огляду засобу обліку води)</t>
  </si>
  <si>
    <t>КОМУНАЛЬНЕ ПІДПРИЄМСТВО  "МІСЬКВОДОКАНАЛ" ТОКМАЦЬКОЇ МІСЬКОЇ РАДИ</t>
  </si>
  <si>
    <t>32815075</t>
  </si>
  <si>
    <t>UA-2020-03-02-001021-a</t>
  </si>
  <si>
    <t>ДОБРОВОЛЬСЬКИЙ ОЛЕКСІЙ ЛЕОНІДОВИЧ</t>
  </si>
  <si>
    <t>79</t>
  </si>
  <si>
    <t>UA-2020-03-02-001284-a</t>
  </si>
  <si>
    <t>80</t>
  </si>
  <si>
    <t>UA-2020-03-13-001338-b</t>
  </si>
  <si>
    <t>ДК 021:2015:30230000-0 - Комп’ютерне обладнання (Відеокарта)</t>
  </si>
  <si>
    <t>ФОП ПОПОВ КОСТЯНТИН КОСТЯНТИНОВИЧ</t>
  </si>
  <si>
    <t>3158204652</t>
  </si>
  <si>
    <t>89</t>
  </si>
  <si>
    <t>UA-2020-03-13-001449-b</t>
  </si>
  <si>
    <t>ДК 021:2015:32420000-3 - Мережеве обладнання (Концентратор)</t>
  </si>
  <si>
    <t>32420000-3 - Мережеве обладнання</t>
  </si>
  <si>
    <t>UA-2020-03-13-001512-b</t>
  </si>
  <si>
    <t>ДК 021:2015:32340000-8 - Мікрофони та гучномовці (Мікрофон)</t>
  </si>
  <si>
    <t>90</t>
  </si>
  <si>
    <t>UA-2020-03-13-001577-b</t>
  </si>
  <si>
    <t>ДК 021:2015:32340000-8 - Мікрофони та гучномовці (Акустична система)</t>
  </si>
  <si>
    <t>UA-2020-03-13-001644-b</t>
  </si>
  <si>
    <t>ДК 021:2015:30120000-6 - Фотокопіювальне та поліграфічне обладнання для офсетного друку (Картридж)</t>
  </si>
  <si>
    <t>UA-2020-03-16-001417-b</t>
  </si>
  <si>
    <t>ДК 021:2015:19510000-4 Гумові вироби (Гумове кліше штампу)</t>
  </si>
  <si>
    <t>UA-2020-03-16-003631-b</t>
  </si>
  <si>
    <t>ДК 021:2015:22410000-7 - Марки (Марки)</t>
  </si>
  <si>
    <t>31-587</t>
  </si>
  <si>
    <t>UA-2020-03-18-003738-b</t>
  </si>
  <si>
    <t xml:space="preserve">   ДК 021:2015:09320000-8 – пара, гаряча вода та пов’язана продукція (Постачання теплової енергії)</t>
  </si>
  <si>
    <t>UA-2020-03-31-000885-c</t>
  </si>
  <si>
    <t>ДК 021:2015:50410000-2 Послуги з ремонту і технічного обслуговування вимірювальних, випробувальних і контрольних приладів (Заміна приладу обліку холодної води)</t>
  </si>
  <si>
    <t>UA-2020-04-01-001827-b</t>
  </si>
  <si>
    <t xml:space="preserve">ДК 021:2015:79710000-4-Охоронні послуги (Послуги з охорони  спостереження за комплексом тривожної сигналізації (КТС), що встановлений на об'єкті, з реагуванням наряду поліції охорони та перезакриттям об’єкту)
</t>
  </si>
  <si>
    <t>04-56358/317</t>
  </si>
  <si>
    <t>UA-2020-04-07-001500-b</t>
  </si>
  <si>
    <t>ДК 021:2015 50310000-1-Технічне обслуговування і ремонт офісної техніки (Технічне обслуговування і поточний ремонт фотокопіювальної техніки)</t>
  </si>
  <si>
    <t>КРУГЛОВ СЕРГІЙ ІВАНОВИЧ</t>
  </si>
  <si>
    <t>106</t>
  </si>
  <si>
    <t>UA-2020-04-07-001526-b</t>
  </si>
  <si>
    <t xml:space="preserve">ДК 021:2015 50320000-4-Послуги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
</t>
  </si>
  <si>
    <t>107</t>
  </si>
  <si>
    <t>UA-2020-04-07-001613-b</t>
  </si>
  <si>
    <t xml:space="preserve">ДК 021:2015 50310000-1-Технічне обслуговування і ремонт офісної техніки (Технічне обслуговування і поточний ремонт фотокопіювальної техніки)
</t>
  </si>
  <si>
    <t>ПОПОВ КОСТЯНТИН КОСТЯНТИНОВИЧ</t>
  </si>
  <si>
    <t>108</t>
  </si>
  <si>
    <t>UA-2020-04-07-001684-b</t>
  </si>
  <si>
    <t>UA-2020-04-07-003030-b</t>
  </si>
  <si>
    <t>БАТІЩЕВ ІВАН ВОЛОДИМИРОВИЧ</t>
  </si>
  <si>
    <t>UA-2020-04-07-003057-b</t>
  </si>
  <si>
    <t>UA-2020-04-07-003113-b</t>
  </si>
  <si>
    <t>ДЕМЧЕНКО ПАВЛО ПАВЛОВИЧ</t>
  </si>
  <si>
    <t>UA-2020-04-07-003161-b</t>
  </si>
  <si>
    <t>115</t>
  </si>
  <si>
    <t>UA-2020-04-07-003238-b</t>
  </si>
  <si>
    <t>ТОВАРИСТВО З ОБМЕЖЕНОЮ ВІДПОВІДАЛЬНІСТЮ "ЯНТАР"</t>
  </si>
  <si>
    <t>22151260</t>
  </si>
  <si>
    <t>UA-2020-04-07-003256-b</t>
  </si>
  <si>
    <t>ДК 021:2015 50320000-4-Послуги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</si>
  <si>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UA-2020-04-09-000715-b</t>
  </si>
  <si>
    <t>БАБИЧ ЯНА ВІКТОРІВНА</t>
  </si>
  <si>
    <t>117</t>
  </si>
  <si>
    <t>UA-2020-04-09-000989-b</t>
  </si>
  <si>
    <t>UA-2020-04-13-001466-b</t>
  </si>
  <si>
    <t xml:space="preserve">ДК 021:2015 50320000-4 -Послуги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
</t>
  </si>
  <si>
    <t>СЕМЕНОВ ВОЛОДИМИР АНАТОЛІЙОВИЧ</t>
  </si>
  <si>
    <t>120</t>
  </si>
  <si>
    <t>UA-2020-04-13-001516-b</t>
  </si>
  <si>
    <t>ДК 021:2015 50310000-1 - Технічне обслуговування і ремонт офісної техніки (Технічне обслуговування і поточний ремонт фотокопіювальної техніки)</t>
  </si>
  <si>
    <t>UA-2020-04-13-001597-b</t>
  </si>
  <si>
    <t>ГЛУЩЕНКО СТАНІСЛАВ АНАТОЛІЙОВИЧ</t>
  </si>
  <si>
    <t>124</t>
  </si>
  <si>
    <t>UA-2020-04-13-001623-b</t>
  </si>
  <si>
    <t>ДК 021:2015 50320000-4 -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</si>
  <si>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125</t>
  </si>
  <si>
    <t>UA-2020-04-13-001664-b</t>
  </si>
  <si>
    <t>МАХОТКА АНДРІЙ ОЛЕКСАНДРОВИЧ</t>
  </si>
  <si>
    <t>UA-2020-04-13-001705-b</t>
  </si>
  <si>
    <t>UA-2020-04-13-001809-b</t>
  </si>
  <si>
    <t>ДІБРОВНИЙ ВАДИМ ВІКТОРОВИЧ</t>
  </si>
  <si>
    <t>UA-2020-04-13-001863-b</t>
  </si>
  <si>
    <t>UA-2020-04-13-002121-b</t>
  </si>
  <si>
    <t>ВОЛОШУН ОЛЕКСАНДР ВОЛОДИМИРОВИЧ</t>
  </si>
  <si>
    <t>131</t>
  </si>
  <si>
    <t>UA-2020-04-13-002171-b</t>
  </si>
  <si>
    <t>132</t>
  </si>
  <si>
    <t>UA-2020-04-13-002247-b</t>
  </si>
  <si>
    <t>ДК 021:2015 72720000-3 - Послуги у сфері глобальних мереж (Послуги по наданню доступу Системи електронного документообігу до Системи електронної взаємодії органів виконавчої влади версія 2.0)</t>
  </si>
  <si>
    <t>559/20-м/Б</t>
  </si>
  <si>
    <t>UA-2020-04-13-002309-b</t>
  </si>
  <si>
    <t>СРОДНІКОВ СЕРГІЙ ІВАНОВИЧ</t>
  </si>
  <si>
    <t>128</t>
  </si>
  <si>
    <t>UA-2020-04-13-002379-b</t>
  </si>
  <si>
    <t>UA-2020-04-13-002596-b</t>
  </si>
  <si>
    <t>ПІКА МАКСИМ ВАЛЕРІЙОВИЧ</t>
  </si>
  <si>
    <t>133</t>
  </si>
  <si>
    <t>UA-2020-04-13-002698-b</t>
  </si>
  <si>
    <t>134</t>
  </si>
  <si>
    <t>UA-2020-04-13-003699-b</t>
  </si>
  <si>
    <t xml:space="preserve">ДК 021:2015 50310000-1 -Технічне обслуговування і ремонт офісної техніки
(Технічне обслуговування і поточний ремонт фотокопіювальної техніки)
</t>
  </si>
  <si>
    <t>ПІВЕНЬ ОЛЕКСАНДР МИКОЛАЙОВИЧ</t>
  </si>
  <si>
    <t>135</t>
  </si>
  <si>
    <t>UA-2020-04-13-003717-b</t>
  </si>
  <si>
    <t xml:space="preserve"> ДК 021:2015 50320000-4 -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</si>
  <si>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136</t>
  </si>
  <si>
    <t>UA-2020-04-13-004016-b</t>
  </si>
  <si>
    <t xml:space="preserve"> ДК 021:2015 50310000-1 -Технічне обслуговування і ремонт офісної техніки
(Технічне обслуговування і поточний ремонт фотокопіювальної техніки)
</t>
  </si>
  <si>
    <t>БЕДЛЕЦЬКИЙ ГРИГОРІЙ ВОЛОДИМИРОВИЧ</t>
  </si>
  <si>
    <t>2144308174</t>
  </si>
  <si>
    <t>UA-2020-04-13-004061-b</t>
  </si>
  <si>
    <t>138</t>
  </si>
  <si>
    <t>UA-2020-04-27-001978-b</t>
  </si>
  <si>
    <t>ДК 021:2015:09320000-8 Пара, гаряча вода та пов’язана продукція  (Теплова енергія)</t>
  </si>
  <si>
    <t>Переговорна процедура, скорочена</t>
  </si>
  <si>
    <t>UA-2020-04-27-002210-b</t>
  </si>
  <si>
    <t>UA-2020-05-25-007226-b</t>
  </si>
  <si>
    <t>ДК 021:2015:66510000-8  - Страхові послуги (Поліс обов’язкового страхування цивільно-правової відповідальності власників наземних транспортних засобів)</t>
  </si>
  <si>
    <t>66510000-8 - Страхові послуги</t>
  </si>
  <si>
    <t>ПРИВАТНЕ АКЦІОНЕРНЕ ТОВАРИСТВО  "СТРАХОВА ГРУПА "ТАС"</t>
  </si>
  <si>
    <t>30115243</t>
  </si>
  <si>
    <t>FO-00715386</t>
  </si>
  <si>
    <t>UA-2020-05-27-002389-b</t>
  </si>
  <si>
    <t>ДК 021:2015:66510000-8 - Страхові послуги (Поліс обов’язкового страхування цивільно-правової відповідальності власників наземних транспортних засобів)</t>
  </si>
  <si>
    <t>FO-00718039</t>
  </si>
  <si>
    <t>UA-2020-06-02-004246-b</t>
  </si>
  <si>
    <t>ДК 021:2015:34350000-5 - Шини для транспортних засобів великої та малої тоннажності (Автошини 185/65 R14)</t>
  </si>
  <si>
    <t>34350000-5 - Шини для транспортних засобів великої та малої тоннажності</t>
  </si>
  <si>
    <t>ТОВАРИСТВО З ОБМЕЖЕНОЮ ВІДПОВІДАЛЬНІСТЮ "ЕПІЦЕНТР К"</t>
  </si>
  <si>
    <t>32490244</t>
  </si>
  <si>
    <t>308-БД-20</t>
  </si>
  <si>
    <t>UA-2020-06-02-005678-b</t>
  </si>
  <si>
    <t>ДК 021:2015:31430000-9 Електричні акумулятори (Акумулятор)</t>
  </si>
  <si>
    <t>31430000-9 - Електричні акумулятори</t>
  </si>
  <si>
    <t>UA-2020-06-03-001094-b</t>
  </si>
  <si>
    <t>(ДК 021:2015:72310000-1 - Послуги з обробки даних) Послуги з обробки даних та формування кваліфікованого сертифікату відкритого ключа юридичної особи на 1 рік</t>
  </si>
  <si>
    <t>39820689/01062020</t>
  </si>
  <si>
    <t>UA-2020-06-03-001436-b</t>
  </si>
  <si>
    <t>ДК 021:2015:72310000-1 Послуги з обробки даних (Постачання КП «Програмний комплекс «Варта» з правом використання до закінчення терміну дії кваліфікованого сертифікату електронного підпису)</t>
  </si>
  <si>
    <t>UA-2020-06-03-005799-b</t>
  </si>
  <si>
    <t>Акціонерне товариство «Укрпошта»</t>
  </si>
  <si>
    <t>31-1224</t>
  </si>
  <si>
    <t>UA-2020-06-05-002518-b</t>
  </si>
  <si>
    <t>ДК 021:2015:19510000-4 Гумові вироби (Гумове кліше печатки)</t>
  </si>
  <si>
    <t>UA-2020-06-25-009200-a</t>
  </si>
  <si>
    <t>ДК 021:2015:09320000-8 - Пара, гаряча вода та пов’язана продукція (Послуги з постачання теплової енергії)</t>
  </si>
  <si>
    <t>UA-2020-06-25-009204-a</t>
  </si>
  <si>
    <t>ДК 021:2015:09320000-8 -  Пара, гаряча вода та пов’язана продукція (Теплова енергія)</t>
  </si>
  <si>
    <t>UA-2020-07-01-001844-a</t>
  </si>
  <si>
    <t>ДК 021:2015:19510000-4- Гумові вироби (Гумове кліше печатки)</t>
  </si>
  <si>
    <t>153</t>
  </si>
  <si>
    <t>UA-2020-07-03-002119-a</t>
  </si>
  <si>
    <t>ДК 021:2015:33760000-5 - Туалетний папір, носові хустинки, рушники для рук і серветки (Туалетний папір, носові хустинки, рушники для рук і серветки )</t>
  </si>
  <si>
    <t>154</t>
  </si>
  <si>
    <t>UA-2020-07-03-002419-a</t>
  </si>
  <si>
    <t xml:space="preserve">ДК 021:2015:39830000-9 - Продукція для чищення (Продукція для чищення) </t>
  </si>
  <si>
    <t>UA-2020-07-03-002748-a</t>
  </si>
  <si>
    <t>ДК 021:2015:19640000-4 - Поліетиленові мішки та пакети для сміття (Поліетиленові мішки та пакети для сміття)</t>
  </si>
  <si>
    <t>UA-2020-07-03-002943-a</t>
  </si>
  <si>
    <t>ДК 021:2015:39220000-0 - Кухонне приладдя, товари для дому та господарства і приладдя для закладів громадського харчування (Кухонне приладдя, товари для дому та господарства і приладдя для закладів громадського харчування)</t>
  </si>
  <si>
    <t>UA-2020-01-29-002974-b</t>
  </si>
  <si>
    <t>код ДК 021:2015:71340000-3- Комплексні інженерні послуги (Проведення державної інвентаризації земель у  Запорізькій області)</t>
  </si>
  <si>
    <t>71340000-3 - Комплексні інженерні послуги</t>
  </si>
  <si>
    <t>Відкриті торги з публікацією англійською мовою</t>
  </si>
  <si>
    <t>ТОВ ПРОМТЕХ ПРОЕКТ ЕНД СЕРВІС</t>
  </si>
  <si>
    <t>41425139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</si>
</sst>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0" x14ac:knownFonts="1">
    <font>
      <sz val="10"/>
      <name val="Arial"/>
      <charset val="1"/>
    </font>
    <font>
      <sz val="10"/>
      <name val="Arial"/>
      <charset val="1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/>
    <xf numFmtId="1" fontId="5" fillId="0" borderId="0" xfId="0" applyNumberFormat="1" applyFont="1" applyFill="1" applyBorder="1" applyAlignment="1" applyProtection="1"/>
    <xf numFmtId="4" fontId="6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>
      <alignment wrapText="1"/>
    </xf>
    <xf numFmtId="4" fontId="8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0"/>
  <sheetViews>
    <sheetView tabSelected="1" zoomScale="50" zoomScaleNormal="50" workbookViewId="0">
      <pane ySplit="2" topLeftCell="A3" activePane="bottomLeft" state="frozen"/>
      <selection pane="bottomLeft" activeCell="C94" sqref="C94"/>
    </sheetView>
  </sheetViews>
  <sheetFormatPr defaultRowHeight="12.75" x14ac:dyDescent="0.2"/>
  <cols>
    <col min="1" max="1" width="25" customWidth="1"/>
    <col min="2" max="4" width="45" customWidth="1"/>
    <col min="5" max="7" width="20" customWidth="1"/>
    <col min="8" max="9" width="10" customWidth="1"/>
    <col min="10" max="13" width="25" customWidth="1"/>
    <col min="14" max="14" width="45" customWidth="1"/>
    <col min="15" max="15" width="25" customWidth="1"/>
    <col min="16" max="16" width="15" customWidth="1"/>
    <col min="17" max="17" width="20" customWidth="1"/>
    <col min="18" max="18" width="25" customWidth="1"/>
    <col min="19" max="19" width="10" customWidth="1"/>
    <col min="20" max="20" width="20" customWidth="1"/>
  </cols>
  <sheetData>
    <row r="1" spans="1:24" ht="13.5" thickBot="1" x14ac:dyDescent="0.25"/>
    <row r="2" spans="1:24" ht="64.5" thickBo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</row>
    <row r="3" spans="1:24" ht="102" x14ac:dyDescent="0.2">
      <c r="A3" s="1" t="s">
        <v>137</v>
      </c>
      <c r="B3" s="3" t="s">
        <v>138</v>
      </c>
      <c r="C3" s="1" t="s">
        <v>24</v>
      </c>
      <c r="D3" s="1" t="s">
        <v>25</v>
      </c>
      <c r="E3" s="4">
        <v>43852</v>
      </c>
      <c r="F3" s="1"/>
      <c r="G3" s="4">
        <v>43866</v>
      </c>
      <c r="H3" s="5">
        <v>1</v>
      </c>
      <c r="I3" s="6">
        <v>5</v>
      </c>
      <c r="J3" s="6">
        <v>13395.25</v>
      </c>
      <c r="K3" s="6">
        <v>2679.05</v>
      </c>
      <c r="L3" s="6">
        <v>13395.25</v>
      </c>
      <c r="M3" s="6">
        <v>2679.05</v>
      </c>
      <c r="N3" s="7" t="s">
        <v>139</v>
      </c>
      <c r="O3" s="6">
        <v>0</v>
      </c>
      <c r="P3" s="8">
        <v>0</v>
      </c>
      <c r="Q3" s="1" t="s">
        <v>139</v>
      </c>
      <c r="R3" s="1" t="s">
        <v>140</v>
      </c>
      <c r="S3" s="9" t="str">
        <f>HYPERLINK("https://my.zakupki.prom.ua/cabinet/purchases/state_purchase/view/14716154")</f>
        <v>https://my.zakupki.prom.ua/cabinet/purchases/state_purchase/view/14716154</v>
      </c>
      <c r="T3" s="1" t="s">
        <v>31</v>
      </c>
      <c r="U3" s="1" t="s">
        <v>141</v>
      </c>
      <c r="V3" s="6">
        <v>13395.25</v>
      </c>
      <c r="W3" s="1" t="s">
        <v>33</v>
      </c>
      <c r="X3" s="1" t="s">
        <v>34</v>
      </c>
    </row>
    <row r="4" spans="1:24" ht="102" x14ac:dyDescent="0.2">
      <c r="A4" s="1" t="s">
        <v>142</v>
      </c>
      <c r="B4" s="3" t="s">
        <v>138</v>
      </c>
      <c r="C4" s="1" t="s">
        <v>24</v>
      </c>
      <c r="D4" s="1" t="s">
        <v>25</v>
      </c>
      <c r="E4" s="4">
        <v>43852</v>
      </c>
      <c r="F4" s="1"/>
      <c r="G4" s="4">
        <v>43866</v>
      </c>
      <c r="H4" s="5">
        <v>1</v>
      </c>
      <c r="I4" s="6">
        <v>28</v>
      </c>
      <c r="J4" s="6">
        <v>42220.78</v>
      </c>
      <c r="K4" s="6">
        <v>1507.885</v>
      </c>
      <c r="L4" s="6">
        <v>42220.78</v>
      </c>
      <c r="M4" s="6">
        <v>1507.885</v>
      </c>
      <c r="N4" s="7" t="s">
        <v>143</v>
      </c>
      <c r="O4" s="6">
        <v>0</v>
      </c>
      <c r="P4" s="8">
        <v>0</v>
      </c>
      <c r="Q4" s="1" t="s">
        <v>143</v>
      </c>
      <c r="R4" s="1" t="s">
        <v>144</v>
      </c>
      <c r="S4" s="9" t="str">
        <f>HYPERLINK("https://my.zakupki.prom.ua/cabinet/purchases/state_purchase/view/14716228")</f>
        <v>https://my.zakupki.prom.ua/cabinet/purchases/state_purchase/view/14716228</v>
      </c>
      <c r="T4" s="1" t="s">
        <v>31</v>
      </c>
      <c r="U4" s="1" t="s">
        <v>145</v>
      </c>
      <c r="V4" s="6">
        <v>31716.880000000001</v>
      </c>
      <c r="W4" s="1" t="s">
        <v>33</v>
      </c>
      <c r="X4" s="1" t="s">
        <v>34</v>
      </c>
    </row>
    <row r="5" spans="1:24" ht="102" x14ac:dyDescent="0.2">
      <c r="A5" s="1" t="s">
        <v>146</v>
      </c>
      <c r="B5" s="3" t="s">
        <v>135</v>
      </c>
      <c r="C5" s="1" t="s">
        <v>24</v>
      </c>
      <c r="D5" s="1" t="s">
        <v>25</v>
      </c>
      <c r="E5" s="4">
        <v>43853</v>
      </c>
      <c r="F5" s="1"/>
      <c r="G5" s="4">
        <v>43872</v>
      </c>
      <c r="H5" s="5">
        <v>1</v>
      </c>
      <c r="I5" s="6">
        <v>11</v>
      </c>
      <c r="J5" s="6">
        <v>21056.639999999999</v>
      </c>
      <c r="K5" s="6">
        <v>1914.24</v>
      </c>
      <c r="L5" s="6">
        <v>21056.639999999999</v>
      </c>
      <c r="M5" s="6">
        <v>1914.24</v>
      </c>
      <c r="N5" s="7" t="s">
        <v>133</v>
      </c>
      <c r="O5" s="6">
        <v>0</v>
      </c>
      <c r="P5" s="8">
        <v>0</v>
      </c>
      <c r="Q5" s="1" t="s">
        <v>133</v>
      </c>
      <c r="R5" s="1" t="s">
        <v>134</v>
      </c>
      <c r="S5" s="9" t="str">
        <f>HYPERLINK("https://my.zakupki.prom.ua/cabinet/purchases/state_purchase/view/14762475")</f>
        <v>https://my.zakupki.prom.ua/cabinet/purchases/state_purchase/view/14762475</v>
      </c>
      <c r="T5" s="1" t="s">
        <v>31</v>
      </c>
      <c r="U5" s="1" t="s">
        <v>35</v>
      </c>
      <c r="V5" s="6">
        <v>12437.06</v>
      </c>
      <c r="W5" s="1" t="s">
        <v>33</v>
      </c>
      <c r="X5" s="1" t="s">
        <v>34</v>
      </c>
    </row>
    <row r="6" spans="1:24" ht="102" x14ac:dyDescent="0.2">
      <c r="A6" s="1" t="s">
        <v>147</v>
      </c>
      <c r="B6" s="3" t="s">
        <v>148</v>
      </c>
      <c r="C6" s="1" t="s">
        <v>24</v>
      </c>
      <c r="D6" s="1" t="s">
        <v>25</v>
      </c>
      <c r="E6" s="4">
        <v>43854</v>
      </c>
      <c r="F6" s="1"/>
      <c r="G6" s="4">
        <v>43866</v>
      </c>
      <c r="H6" s="5">
        <v>1</v>
      </c>
      <c r="I6" s="6">
        <v>15.9</v>
      </c>
      <c r="J6" s="6">
        <v>666.78</v>
      </c>
      <c r="K6" s="6">
        <v>41.935849056603772</v>
      </c>
      <c r="L6" s="6">
        <v>666.78</v>
      </c>
      <c r="M6" s="6">
        <v>41.935849056603772</v>
      </c>
      <c r="N6" s="7" t="s">
        <v>120</v>
      </c>
      <c r="O6" s="6">
        <v>0</v>
      </c>
      <c r="P6" s="8">
        <v>0</v>
      </c>
      <c r="Q6" s="1" t="s">
        <v>120</v>
      </c>
      <c r="R6" s="1" t="s">
        <v>121</v>
      </c>
      <c r="S6" s="9" t="str">
        <f>HYPERLINK("https://my.zakupki.prom.ua/cabinet/purchases/state_purchase/view/14818564")</f>
        <v>https://my.zakupki.prom.ua/cabinet/purchases/state_purchase/view/14818564</v>
      </c>
      <c r="T6" s="1" t="s">
        <v>28</v>
      </c>
      <c r="U6" s="1"/>
      <c r="V6" s="1"/>
      <c r="W6" s="1"/>
      <c r="X6" s="1"/>
    </row>
    <row r="7" spans="1:24" ht="102" x14ac:dyDescent="0.2">
      <c r="A7" s="1" t="s">
        <v>149</v>
      </c>
      <c r="B7" s="3" t="s">
        <v>138</v>
      </c>
      <c r="C7" s="1" t="s">
        <v>24</v>
      </c>
      <c r="D7" s="1" t="s">
        <v>25</v>
      </c>
      <c r="E7" s="4">
        <v>43854</v>
      </c>
      <c r="F7" s="1"/>
      <c r="G7" s="4">
        <v>43866</v>
      </c>
      <c r="H7" s="5">
        <v>1</v>
      </c>
      <c r="I7" s="6">
        <v>3.6160000000000001</v>
      </c>
      <c r="J7" s="6">
        <v>1450.81</v>
      </c>
      <c r="K7" s="6">
        <v>401.21957964601768</v>
      </c>
      <c r="L7" s="6">
        <v>1450.81</v>
      </c>
      <c r="M7" s="6">
        <v>401.21957964601768</v>
      </c>
      <c r="N7" s="7" t="s">
        <v>120</v>
      </c>
      <c r="O7" s="6">
        <v>0</v>
      </c>
      <c r="P7" s="8">
        <v>0</v>
      </c>
      <c r="Q7" s="1" t="s">
        <v>120</v>
      </c>
      <c r="R7" s="1" t="s">
        <v>121</v>
      </c>
      <c r="S7" s="9" t="str">
        <f>HYPERLINK("https://my.zakupki.prom.ua/cabinet/purchases/state_purchase/view/14818746")</f>
        <v>https://my.zakupki.prom.ua/cabinet/purchases/state_purchase/view/14818746</v>
      </c>
      <c r="T7" s="1" t="s">
        <v>31</v>
      </c>
      <c r="U7" s="1" t="s">
        <v>150</v>
      </c>
      <c r="V7" s="6">
        <v>1450.81</v>
      </c>
      <c r="W7" s="1" t="s">
        <v>33</v>
      </c>
      <c r="X7" s="1" t="s">
        <v>34</v>
      </c>
    </row>
    <row r="8" spans="1:24" ht="102" x14ac:dyDescent="0.2">
      <c r="A8" s="1" t="s">
        <v>151</v>
      </c>
      <c r="B8" s="3" t="s">
        <v>138</v>
      </c>
      <c r="C8" s="1" t="s">
        <v>24</v>
      </c>
      <c r="D8" s="1" t="s">
        <v>25</v>
      </c>
      <c r="E8" s="4">
        <v>43857</v>
      </c>
      <c r="F8" s="1"/>
      <c r="G8" s="4">
        <v>43872</v>
      </c>
      <c r="H8" s="5">
        <v>1</v>
      </c>
      <c r="I8" s="6">
        <v>12</v>
      </c>
      <c r="J8" s="6">
        <v>33732</v>
      </c>
      <c r="K8" s="6">
        <v>2811</v>
      </c>
      <c r="L8" s="6">
        <v>33732</v>
      </c>
      <c r="M8" s="6">
        <v>2811</v>
      </c>
      <c r="N8" s="7" t="s">
        <v>38</v>
      </c>
      <c r="O8" s="6">
        <v>0</v>
      </c>
      <c r="P8" s="8">
        <v>0</v>
      </c>
      <c r="Q8" s="1" t="s">
        <v>38</v>
      </c>
      <c r="R8" s="1" t="s">
        <v>39</v>
      </c>
      <c r="S8" s="9" t="str">
        <f>HYPERLINK("https://my.zakupki.prom.ua/cabinet/purchases/state_purchase/view/14865313")</f>
        <v>https://my.zakupki.prom.ua/cabinet/purchases/state_purchase/view/14865313</v>
      </c>
      <c r="T8" s="1" t="s">
        <v>31</v>
      </c>
      <c r="U8" s="1" t="s">
        <v>40</v>
      </c>
      <c r="V8" s="6">
        <v>33701.58</v>
      </c>
      <c r="W8" s="1" t="s">
        <v>33</v>
      </c>
      <c r="X8" s="1" t="s">
        <v>34</v>
      </c>
    </row>
    <row r="9" spans="1:24" ht="102" x14ac:dyDescent="0.2">
      <c r="A9" s="1" t="s">
        <v>152</v>
      </c>
      <c r="B9" s="3" t="s">
        <v>138</v>
      </c>
      <c r="C9" s="1" t="s">
        <v>24</v>
      </c>
      <c r="D9" s="1" t="s">
        <v>25</v>
      </c>
      <c r="E9" s="4">
        <v>43858</v>
      </c>
      <c r="F9" s="1"/>
      <c r="G9" s="4">
        <v>43872</v>
      </c>
      <c r="H9" s="5">
        <v>1</v>
      </c>
      <c r="I9" s="6">
        <v>3</v>
      </c>
      <c r="J9" s="6">
        <v>7101.84</v>
      </c>
      <c r="K9" s="6">
        <v>2367.2800000000002</v>
      </c>
      <c r="L9" s="6">
        <v>7101.84</v>
      </c>
      <c r="M9" s="6">
        <v>2367.2800000000002</v>
      </c>
      <c r="N9" s="7" t="s">
        <v>36</v>
      </c>
      <c r="O9" s="6">
        <v>0</v>
      </c>
      <c r="P9" s="8">
        <v>0</v>
      </c>
      <c r="Q9" s="1" t="s">
        <v>36</v>
      </c>
      <c r="R9" s="1" t="s">
        <v>37</v>
      </c>
      <c r="S9" s="9" t="str">
        <f>HYPERLINK("https://my.zakupki.prom.ua/cabinet/purchases/state_purchase/view/14866481")</f>
        <v>https://my.zakupki.prom.ua/cabinet/purchases/state_purchase/view/14866481</v>
      </c>
      <c r="T9" s="1" t="s">
        <v>31</v>
      </c>
      <c r="U9" s="1" t="s">
        <v>153</v>
      </c>
      <c r="V9" s="6">
        <v>7101.84</v>
      </c>
      <c r="W9" s="1" t="s">
        <v>33</v>
      </c>
      <c r="X9" s="1" t="s">
        <v>34</v>
      </c>
    </row>
    <row r="10" spans="1:24" ht="102" x14ac:dyDescent="0.2">
      <c r="A10" s="1" t="s">
        <v>154</v>
      </c>
      <c r="B10" s="3" t="s">
        <v>138</v>
      </c>
      <c r="C10" s="1" t="s">
        <v>24</v>
      </c>
      <c r="D10" s="1" t="s">
        <v>25</v>
      </c>
      <c r="E10" s="4">
        <v>43858</v>
      </c>
      <c r="F10" s="1"/>
      <c r="G10" s="4">
        <v>43872</v>
      </c>
      <c r="H10" s="5">
        <v>1</v>
      </c>
      <c r="I10" s="6">
        <v>20</v>
      </c>
      <c r="J10" s="6">
        <v>43308</v>
      </c>
      <c r="K10" s="6">
        <v>2165.4</v>
      </c>
      <c r="L10" s="6">
        <v>43308</v>
      </c>
      <c r="M10" s="6">
        <v>2165.4</v>
      </c>
      <c r="N10" s="7" t="s">
        <v>26</v>
      </c>
      <c r="O10" s="6">
        <v>0</v>
      </c>
      <c r="P10" s="8">
        <v>0</v>
      </c>
      <c r="Q10" s="1" t="s">
        <v>26</v>
      </c>
      <c r="R10" s="1" t="s">
        <v>27</v>
      </c>
      <c r="S10" s="9" t="str">
        <f>HYPERLINK("https://my.zakupki.prom.ua/cabinet/purchases/state_purchase/view/14866487")</f>
        <v>https://my.zakupki.prom.ua/cabinet/purchases/state_purchase/view/14866487</v>
      </c>
      <c r="T10" s="1" t="s">
        <v>31</v>
      </c>
      <c r="U10" s="1" t="s">
        <v>155</v>
      </c>
      <c r="V10" s="6">
        <v>43308</v>
      </c>
      <c r="W10" s="1" t="s">
        <v>33</v>
      </c>
      <c r="X10" s="1" t="s">
        <v>34</v>
      </c>
    </row>
    <row r="11" spans="1:24" ht="102" x14ac:dyDescent="0.2">
      <c r="A11" s="1" t="s">
        <v>156</v>
      </c>
      <c r="B11" s="3" t="s">
        <v>157</v>
      </c>
      <c r="C11" s="1" t="s">
        <v>42</v>
      </c>
      <c r="D11" s="1" t="s">
        <v>41</v>
      </c>
      <c r="E11" s="4">
        <v>43860</v>
      </c>
      <c r="F11" s="1"/>
      <c r="G11" s="4">
        <v>43860</v>
      </c>
      <c r="H11" s="5">
        <v>1</v>
      </c>
      <c r="I11" s="6">
        <v>12</v>
      </c>
      <c r="J11" s="6">
        <v>20000</v>
      </c>
      <c r="K11" s="6">
        <v>1666.6666666666667</v>
      </c>
      <c r="L11" s="6">
        <v>20000</v>
      </c>
      <c r="M11" s="6">
        <v>1666.6666666666667</v>
      </c>
      <c r="N11" s="7" t="s">
        <v>158</v>
      </c>
      <c r="O11" s="6">
        <v>0</v>
      </c>
      <c r="P11" s="8">
        <v>0</v>
      </c>
      <c r="Q11" s="1" t="s">
        <v>158</v>
      </c>
      <c r="R11" s="1" t="s">
        <v>43</v>
      </c>
      <c r="S11" s="9" t="str">
        <f>HYPERLINK("https://my.zakupki.prom.ua/cabinet/purchases/state_purchase/view/14961359")</f>
        <v>https://my.zakupki.prom.ua/cabinet/purchases/state_purchase/view/14961359</v>
      </c>
      <c r="T11" s="1" t="s">
        <v>31</v>
      </c>
      <c r="U11" s="1" t="s">
        <v>159</v>
      </c>
      <c r="V11" s="6">
        <v>20000</v>
      </c>
      <c r="W11" s="1" t="s">
        <v>33</v>
      </c>
      <c r="X11" s="1" t="s">
        <v>131</v>
      </c>
    </row>
    <row r="12" spans="1:24" ht="102" x14ac:dyDescent="0.2">
      <c r="A12" s="1" t="s">
        <v>160</v>
      </c>
      <c r="B12" s="3" t="s">
        <v>44</v>
      </c>
      <c r="C12" s="1" t="s">
        <v>45</v>
      </c>
      <c r="D12" s="1" t="s">
        <v>41</v>
      </c>
      <c r="E12" s="4">
        <v>43861</v>
      </c>
      <c r="F12" s="1"/>
      <c r="G12" s="4">
        <v>43861</v>
      </c>
      <c r="H12" s="5">
        <v>1</v>
      </c>
      <c r="I12" s="6">
        <v>8</v>
      </c>
      <c r="J12" s="6">
        <v>16000</v>
      </c>
      <c r="K12" s="6">
        <v>2000</v>
      </c>
      <c r="L12" s="6">
        <v>16000</v>
      </c>
      <c r="M12" s="6">
        <v>2000</v>
      </c>
      <c r="N12" s="7" t="s">
        <v>46</v>
      </c>
      <c r="O12" s="6">
        <v>0</v>
      </c>
      <c r="P12" s="8">
        <v>0</v>
      </c>
      <c r="Q12" s="1" t="s">
        <v>46</v>
      </c>
      <c r="R12" s="1" t="s">
        <v>47</v>
      </c>
      <c r="S12" s="9" t="str">
        <f>HYPERLINK("https://my.zakupki.prom.ua/cabinet/purchases/state_purchase/view/15008764")</f>
        <v>https://my.zakupki.prom.ua/cabinet/purchases/state_purchase/view/15008764</v>
      </c>
      <c r="T12" s="1" t="s">
        <v>31</v>
      </c>
      <c r="U12" s="1" t="s">
        <v>161</v>
      </c>
      <c r="V12" s="6">
        <v>16000</v>
      </c>
      <c r="W12" s="1" t="s">
        <v>33</v>
      </c>
      <c r="X12" s="1" t="s">
        <v>131</v>
      </c>
    </row>
    <row r="13" spans="1:24" ht="102" x14ac:dyDescent="0.2">
      <c r="A13" s="1" t="s">
        <v>162</v>
      </c>
      <c r="B13" s="3" t="s">
        <v>44</v>
      </c>
      <c r="C13" s="1" t="s">
        <v>45</v>
      </c>
      <c r="D13" s="1" t="s">
        <v>41</v>
      </c>
      <c r="E13" s="4">
        <v>43861</v>
      </c>
      <c r="F13" s="1"/>
      <c r="G13" s="4">
        <v>43861</v>
      </c>
      <c r="H13" s="5">
        <v>1</v>
      </c>
      <c r="I13" s="6">
        <v>8</v>
      </c>
      <c r="J13" s="6">
        <v>5280</v>
      </c>
      <c r="K13" s="6">
        <v>660</v>
      </c>
      <c r="L13" s="6">
        <v>5280</v>
      </c>
      <c r="M13" s="6">
        <v>660</v>
      </c>
      <c r="N13" s="7" t="s">
        <v>46</v>
      </c>
      <c r="O13" s="6">
        <v>0</v>
      </c>
      <c r="P13" s="8">
        <v>0</v>
      </c>
      <c r="Q13" s="1" t="s">
        <v>46</v>
      </c>
      <c r="R13" s="1" t="s">
        <v>47</v>
      </c>
      <c r="S13" s="9" t="str">
        <f>HYPERLINK("https://my.zakupki.prom.ua/cabinet/purchases/state_purchase/view/15010463")</f>
        <v>https://my.zakupki.prom.ua/cabinet/purchases/state_purchase/view/15010463</v>
      </c>
      <c r="T13" s="1" t="s">
        <v>31</v>
      </c>
      <c r="U13" s="1" t="s">
        <v>48</v>
      </c>
      <c r="V13" s="6">
        <v>5280</v>
      </c>
      <c r="W13" s="1" t="s">
        <v>33</v>
      </c>
      <c r="X13" s="1" t="s">
        <v>131</v>
      </c>
    </row>
    <row r="14" spans="1:24" ht="102" x14ac:dyDescent="0.2">
      <c r="A14" s="1" t="s">
        <v>163</v>
      </c>
      <c r="B14" s="3" t="s">
        <v>148</v>
      </c>
      <c r="C14" s="1" t="s">
        <v>24</v>
      </c>
      <c r="D14" s="1" t="s">
        <v>25</v>
      </c>
      <c r="E14" s="4">
        <v>43867</v>
      </c>
      <c r="F14" s="1"/>
      <c r="G14" s="4">
        <v>43879</v>
      </c>
      <c r="H14" s="5">
        <v>1</v>
      </c>
      <c r="I14" s="6">
        <v>15.906000000000001</v>
      </c>
      <c r="J14" s="6">
        <v>666.78</v>
      </c>
      <c r="K14" s="6">
        <v>41.920030177291586</v>
      </c>
      <c r="L14" s="6">
        <v>666.78</v>
      </c>
      <c r="M14" s="6">
        <v>41.920030177291586</v>
      </c>
      <c r="N14" s="7" t="s">
        <v>120</v>
      </c>
      <c r="O14" s="6">
        <v>0</v>
      </c>
      <c r="P14" s="8">
        <v>0</v>
      </c>
      <c r="Q14" s="1" t="s">
        <v>120</v>
      </c>
      <c r="R14" s="1" t="s">
        <v>121</v>
      </c>
      <c r="S14" s="9" t="str">
        <f>HYPERLINK("https://my.zakupki.prom.ua/cabinet/purchases/state_purchase/view/15135473")</f>
        <v>https://my.zakupki.prom.ua/cabinet/purchases/state_purchase/view/15135473</v>
      </c>
      <c r="T14" s="1" t="s">
        <v>31</v>
      </c>
      <c r="U14" s="1" t="s">
        <v>164</v>
      </c>
      <c r="V14" s="6">
        <v>666.78</v>
      </c>
      <c r="W14" s="1" t="s">
        <v>33</v>
      </c>
      <c r="X14" s="1" t="s">
        <v>131</v>
      </c>
    </row>
    <row r="15" spans="1:24" ht="102" x14ac:dyDescent="0.2">
      <c r="A15" s="1" t="s">
        <v>165</v>
      </c>
      <c r="B15" s="3" t="s">
        <v>166</v>
      </c>
      <c r="C15" s="1" t="s">
        <v>49</v>
      </c>
      <c r="D15" s="1" t="s">
        <v>41</v>
      </c>
      <c r="E15" s="4">
        <v>43872</v>
      </c>
      <c r="F15" s="1"/>
      <c r="G15" s="4">
        <v>43872</v>
      </c>
      <c r="H15" s="5">
        <v>1</v>
      </c>
      <c r="I15" s="6">
        <v>3</v>
      </c>
      <c r="J15" s="6">
        <v>5700</v>
      </c>
      <c r="K15" s="6">
        <v>1900</v>
      </c>
      <c r="L15" s="6">
        <v>5700</v>
      </c>
      <c r="M15" s="6">
        <v>1900</v>
      </c>
      <c r="N15" s="7" t="s">
        <v>167</v>
      </c>
      <c r="O15" s="6">
        <v>0</v>
      </c>
      <c r="P15" s="8">
        <v>0</v>
      </c>
      <c r="Q15" s="1" t="s">
        <v>167</v>
      </c>
      <c r="R15" s="1" t="s">
        <v>50</v>
      </c>
      <c r="S15" s="9" t="str">
        <f>HYPERLINK("https://my.zakupki.prom.ua/cabinet/purchases/state_purchase/view/15212453")</f>
        <v>https://my.zakupki.prom.ua/cabinet/purchases/state_purchase/view/15212453</v>
      </c>
      <c r="T15" s="1" t="s">
        <v>31</v>
      </c>
      <c r="U15" s="1" t="s">
        <v>168</v>
      </c>
      <c r="V15" s="6">
        <v>5700</v>
      </c>
      <c r="W15" s="1" t="s">
        <v>33</v>
      </c>
      <c r="X15" s="1" t="s">
        <v>34</v>
      </c>
    </row>
    <row r="16" spans="1:24" ht="102" x14ac:dyDescent="0.2">
      <c r="A16" s="1" t="s">
        <v>169</v>
      </c>
      <c r="B16" s="3" t="s">
        <v>72</v>
      </c>
      <c r="C16" s="1" t="s">
        <v>58</v>
      </c>
      <c r="D16" s="1" t="s">
        <v>41</v>
      </c>
      <c r="E16" s="4">
        <v>43873</v>
      </c>
      <c r="F16" s="1"/>
      <c r="G16" s="4">
        <v>43873</v>
      </c>
      <c r="H16" s="5">
        <v>1</v>
      </c>
      <c r="I16" s="6">
        <v>11</v>
      </c>
      <c r="J16" s="6">
        <v>1000</v>
      </c>
      <c r="K16" s="6">
        <v>90.909090909090907</v>
      </c>
      <c r="L16" s="6">
        <v>1000</v>
      </c>
      <c r="M16" s="6">
        <v>90.909090909090907</v>
      </c>
      <c r="N16" s="7" t="s">
        <v>77</v>
      </c>
      <c r="O16" s="6">
        <v>0</v>
      </c>
      <c r="P16" s="8">
        <v>0</v>
      </c>
      <c r="Q16" s="1" t="s">
        <v>77</v>
      </c>
      <c r="R16" s="1" t="s">
        <v>78</v>
      </c>
      <c r="S16" s="9" t="str">
        <f>HYPERLINK("https://my.zakupki.prom.ua/cabinet/purchases/state_purchase/view/15243802")</f>
        <v>https://my.zakupki.prom.ua/cabinet/purchases/state_purchase/view/15243802</v>
      </c>
      <c r="T16" s="1" t="s">
        <v>31</v>
      </c>
      <c r="U16" s="1" t="s">
        <v>61</v>
      </c>
      <c r="V16" s="6">
        <v>1000</v>
      </c>
      <c r="W16" s="1" t="s">
        <v>33</v>
      </c>
      <c r="X16" s="1" t="s">
        <v>131</v>
      </c>
    </row>
    <row r="17" spans="1:24" ht="102" x14ac:dyDescent="0.2">
      <c r="A17" s="1" t="s">
        <v>170</v>
      </c>
      <c r="B17" s="3" t="s">
        <v>171</v>
      </c>
      <c r="C17" s="1" t="s">
        <v>57</v>
      </c>
      <c r="D17" s="1" t="s">
        <v>41</v>
      </c>
      <c r="E17" s="4">
        <v>43873</v>
      </c>
      <c r="F17" s="1"/>
      <c r="G17" s="4">
        <v>43873</v>
      </c>
      <c r="H17" s="5">
        <v>1</v>
      </c>
      <c r="I17" s="6">
        <v>11</v>
      </c>
      <c r="J17" s="6">
        <v>1000</v>
      </c>
      <c r="K17" s="6">
        <v>90.909090909090907</v>
      </c>
      <c r="L17" s="6">
        <v>1000</v>
      </c>
      <c r="M17" s="6">
        <v>90.909090909090907</v>
      </c>
      <c r="N17" s="7" t="s">
        <v>77</v>
      </c>
      <c r="O17" s="6">
        <v>0</v>
      </c>
      <c r="P17" s="8">
        <v>0</v>
      </c>
      <c r="Q17" s="1" t="s">
        <v>77</v>
      </c>
      <c r="R17" s="1" t="s">
        <v>78</v>
      </c>
      <c r="S17" s="9" t="str">
        <f>HYPERLINK("https://my.zakupki.prom.ua/cabinet/purchases/state_purchase/view/15246522")</f>
        <v>https://my.zakupki.prom.ua/cabinet/purchases/state_purchase/view/15246522</v>
      </c>
      <c r="T17" s="1" t="s">
        <v>31</v>
      </c>
      <c r="U17" s="1" t="s">
        <v>172</v>
      </c>
      <c r="V17" s="6">
        <v>1000</v>
      </c>
      <c r="W17" s="1" t="s">
        <v>33</v>
      </c>
      <c r="X17" s="1" t="s">
        <v>131</v>
      </c>
    </row>
    <row r="18" spans="1:24" ht="102" x14ac:dyDescent="0.2">
      <c r="A18" s="1" t="s">
        <v>173</v>
      </c>
      <c r="B18" s="3" t="s">
        <v>174</v>
      </c>
      <c r="C18" s="1" t="s">
        <v>109</v>
      </c>
      <c r="D18" s="1" t="s">
        <v>25</v>
      </c>
      <c r="E18" s="4">
        <v>43878</v>
      </c>
      <c r="F18" s="1"/>
      <c r="G18" s="4">
        <v>43893</v>
      </c>
      <c r="H18" s="5">
        <v>1</v>
      </c>
      <c r="I18" s="6">
        <v>55330</v>
      </c>
      <c r="J18" s="6">
        <v>150859.01999999999</v>
      </c>
      <c r="K18" s="6">
        <v>2.7265320802457977</v>
      </c>
      <c r="L18" s="6">
        <v>150859.01999999999</v>
      </c>
      <c r="M18" s="6">
        <v>2.7265320802457977</v>
      </c>
      <c r="N18" s="7" t="s">
        <v>110</v>
      </c>
      <c r="O18" s="6">
        <v>0</v>
      </c>
      <c r="P18" s="8">
        <v>0</v>
      </c>
      <c r="Q18" s="1" t="s">
        <v>110</v>
      </c>
      <c r="R18" s="1" t="s">
        <v>111</v>
      </c>
      <c r="S18" s="9" t="str">
        <f>HYPERLINK("https://my.zakupki.prom.ua/cabinet/purchases/state_purchase/view/15331804")</f>
        <v>https://my.zakupki.prom.ua/cabinet/purchases/state_purchase/view/15331804</v>
      </c>
      <c r="T18" s="1" t="s">
        <v>31</v>
      </c>
      <c r="U18" s="1" t="s">
        <v>175</v>
      </c>
      <c r="V18" s="6">
        <v>97691.49</v>
      </c>
      <c r="W18" s="1" t="s">
        <v>33</v>
      </c>
      <c r="X18" s="1" t="s">
        <v>131</v>
      </c>
    </row>
    <row r="19" spans="1:24" ht="102" x14ac:dyDescent="0.2">
      <c r="A19" s="1" t="s">
        <v>176</v>
      </c>
      <c r="B19" s="3" t="s">
        <v>177</v>
      </c>
      <c r="C19" s="1" t="s">
        <v>59</v>
      </c>
      <c r="D19" s="1" t="s">
        <v>41</v>
      </c>
      <c r="E19" s="4">
        <v>43879</v>
      </c>
      <c r="F19" s="1"/>
      <c r="G19" s="4">
        <v>43879</v>
      </c>
      <c r="H19" s="5">
        <v>1</v>
      </c>
      <c r="I19" s="6">
        <v>8</v>
      </c>
      <c r="J19" s="6">
        <v>6248.56</v>
      </c>
      <c r="K19" s="6">
        <v>781.07</v>
      </c>
      <c r="L19" s="6">
        <v>6248.56</v>
      </c>
      <c r="M19" s="6">
        <v>781.07</v>
      </c>
      <c r="N19" s="7" t="s">
        <v>122</v>
      </c>
      <c r="O19" s="6">
        <v>0</v>
      </c>
      <c r="P19" s="8">
        <v>0</v>
      </c>
      <c r="Q19" s="1" t="s">
        <v>122</v>
      </c>
      <c r="R19" s="1" t="s">
        <v>123</v>
      </c>
      <c r="S19" s="9" t="str">
        <f>HYPERLINK("https://my.zakupki.prom.ua/cabinet/purchases/state_purchase/view/15351362")</f>
        <v>https://my.zakupki.prom.ua/cabinet/purchases/state_purchase/view/15351362</v>
      </c>
      <c r="T19" s="1" t="s">
        <v>31</v>
      </c>
      <c r="U19" s="1" t="s">
        <v>178</v>
      </c>
      <c r="V19" s="6">
        <v>6248.56</v>
      </c>
      <c r="W19" s="1" t="s">
        <v>33</v>
      </c>
      <c r="X19" s="1" t="s">
        <v>131</v>
      </c>
    </row>
    <row r="20" spans="1:24" ht="102" x14ac:dyDescent="0.2">
      <c r="A20" s="1" t="s">
        <v>179</v>
      </c>
      <c r="B20" s="3" t="s">
        <v>51</v>
      </c>
      <c r="C20" s="1" t="s">
        <v>52</v>
      </c>
      <c r="D20" s="1" t="s">
        <v>41</v>
      </c>
      <c r="E20" s="4">
        <v>43879</v>
      </c>
      <c r="F20" s="1"/>
      <c r="G20" s="4">
        <v>43879</v>
      </c>
      <c r="H20" s="5">
        <v>1</v>
      </c>
      <c r="I20" s="6">
        <v>12</v>
      </c>
      <c r="J20" s="6">
        <v>65350</v>
      </c>
      <c r="K20" s="6">
        <v>5445.833333333333</v>
      </c>
      <c r="L20" s="6">
        <v>65350</v>
      </c>
      <c r="M20" s="6">
        <v>5445.833333333333</v>
      </c>
      <c r="N20" s="7" t="s">
        <v>53</v>
      </c>
      <c r="O20" s="6">
        <v>0</v>
      </c>
      <c r="P20" s="8">
        <v>0</v>
      </c>
      <c r="Q20" s="1" t="s">
        <v>53</v>
      </c>
      <c r="R20" s="1" t="s">
        <v>54</v>
      </c>
      <c r="S20" s="9" t="str">
        <f>HYPERLINK("https://my.zakupki.prom.ua/cabinet/purchases/state_purchase/view/15351864")</f>
        <v>https://my.zakupki.prom.ua/cabinet/purchases/state_purchase/view/15351864</v>
      </c>
      <c r="T20" s="1" t="s">
        <v>31</v>
      </c>
      <c r="U20" s="1" t="s">
        <v>55</v>
      </c>
      <c r="V20" s="6">
        <v>65350</v>
      </c>
      <c r="W20" s="1" t="s">
        <v>33</v>
      </c>
      <c r="X20" s="1" t="s">
        <v>131</v>
      </c>
    </row>
    <row r="21" spans="1:24" ht="102" x14ac:dyDescent="0.2">
      <c r="A21" s="1" t="s">
        <v>180</v>
      </c>
      <c r="B21" s="3" t="s">
        <v>181</v>
      </c>
      <c r="C21" s="1" t="s">
        <v>45</v>
      </c>
      <c r="D21" s="1" t="s">
        <v>41</v>
      </c>
      <c r="E21" s="4">
        <v>43879</v>
      </c>
      <c r="F21" s="1"/>
      <c r="G21" s="4">
        <v>43879</v>
      </c>
      <c r="H21" s="5">
        <v>1</v>
      </c>
      <c r="I21" s="6">
        <v>12</v>
      </c>
      <c r="J21" s="6">
        <v>49370</v>
      </c>
      <c r="K21" s="6">
        <v>4114.166666666667</v>
      </c>
      <c r="L21" s="6">
        <v>49370</v>
      </c>
      <c r="M21" s="6">
        <v>4114.166666666667</v>
      </c>
      <c r="N21" s="7" t="s">
        <v>53</v>
      </c>
      <c r="O21" s="6">
        <v>0</v>
      </c>
      <c r="P21" s="8">
        <v>0</v>
      </c>
      <c r="Q21" s="1" t="s">
        <v>53</v>
      </c>
      <c r="R21" s="1" t="s">
        <v>54</v>
      </c>
      <c r="S21" s="9" t="str">
        <f>HYPERLINK("https://my.zakupki.prom.ua/cabinet/purchases/state_purchase/view/15352428")</f>
        <v>https://my.zakupki.prom.ua/cabinet/purchases/state_purchase/view/15352428</v>
      </c>
      <c r="T21" s="1" t="s">
        <v>31</v>
      </c>
      <c r="U21" s="1" t="s">
        <v>56</v>
      </c>
      <c r="V21" s="6">
        <v>49370</v>
      </c>
      <c r="W21" s="1" t="s">
        <v>33</v>
      </c>
      <c r="X21" s="1" t="s">
        <v>131</v>
      </c>
    </row>
    <row r="22" spans="1:24" ht="102" x14ac:dyDescent="0.2">
      <c r="A22" s="1" t="s">
        <v>182</v>
      </c>
      <c r="B22" s="3" t="s">
        <v>183</v>
      </c>
      <c r="C22" s="1" t="s">
        <v>62</v>
      </c>
      <c r="D22" s="1" t="s">
        <v>41</v>
      </c>
      <c r="E22" s="4">
        <v>43886</v>
      </c>
      <c r="F22" s="1"/>
      <c r="G22" s="4">
        <v>43886</v>
      </c>
      <c r="H22" s="5">
        <v>1</v>
      </c>
      <c r="I22" s="6">
        <v>8</v>
      </c>
      <c r="J22" s="6">
        <v>80160</v>
      </c>
      <c r="K22" s="6">
        <v>10020</v>
      </c>
      <c r="L22" s="6">
        <v>80160</v>
      </c>
      <c r="M22" s="6">
        <v>10020</v>
      </c>
      <c r="N22" s="7" t="s">
        <v>184</v>
      </c>
      <c r="O22" s="6">
        <v>0</v>
      </c>
      <c r="P22" s="8">
        <v>0</v>
      </c>
      <c r="Q22" s="1" t="s">
        <v>184</v>
      </c>
      <c r="R22" s="1" t="s">
        <v>185</v>
      </c>
      <c r="S22" s="9" t="str">
        <f>HYPERLINK("https://my.zakupki.prom.ua/cabinet/purchases/state_purchase/view/15465515")</f>
        <v>https://my.zakupki.prom.ua/cabinet/purchases/state_purchase/view/15465515</v>
      </c>
      <c r="T22" s="1" t="s">
        <v>31</v>
      </c>
      <c r="U22" s="1" t="s">
        <v>186</v>
      </c>
      <c r="V22" s="6">
        <v>80160</v>
      </c>
      <c r="W22" s="1" t="s">
        <v>33</v>
      </c>
      <c r="X22" s="1" t="s">
        <v>131</v>
      </c>
    </row>
    <row r="23" spans="1:24" ht="102" x14ac:dyDescent="0.2">
      <c r="A23" s="1" t="s">
        <v>187</v>
      </c>
      <c r="B23" s="3" t="s">
        <v>188</v>
      </c>
      <c r="C23" s="1" t="s">
        <v>49</v>
      </c>
      <c r="D23" s="1" t="s">
        <v>41</v>
      </c>
      <c r="E23" s="4">
        <v>43886</v>
      </c>
      <c r="F23" s="1"/>
      <c r="G23" s="4">
        <v>43886</v>
      </c>
      <c r="H23" s="5">
        <v>1</v>
      </c>
      <c r="I23" s="6">
        <v>6</v>
      </c>
      <c r="J23" s="6">
        <v>10582.86</v>
      </c>
      <c r="K23" s="6">
        <v>1763.81</v>
      </c>
      <c r="L23" s="6">
        <v>10582.86</v>
      </c>
      <c r="M23" s="6">
        <v>1763.81</v>
      </c>
      <c r="N23" s="7" t="s">
        <v>167</v>
      </c>
      <c r="O23" s="6">
        <v>0</v>
      </c>
      <c r="P23" s="8">
        <v>0</v>
      </c>
      <c r="Q23" s="1" t="s">
        <v>167</v>
      </c>
      <c r="R23" s="1" t="s">
        <v>50</v>
      </c>
      <c r="S23" s="9" t="str">
        <f>HYPERLINK("https://my.zakupki.prom.ua/cabinet/purchases/state_purchase/view/15469813")</f>
        <v>https://my.zakupki.prom.ua/cabinet/purchases/state_purchase/view/15469813</v>
      </c>
      <c r="T23" s="1" t="s">
        <v>31</v>
      </c>
      <c r="U23" s="1" t="s">
        <v>189</v>
      </c>
      <c r="V23" s="6">
        <v>10582.86</v>
      </c>
      <c r="W23" s="1" t="s">
        <v>33</v>
      </c>
      <c r="X23" s="1" t="s">
        <v>34</v>
      </c>
    </row>
    <row r="24" spans="1:24" ht="102" x14ac:dyDescent="0.2">
      <c r="A24" s="1" t="s">
        <v>190</v>
      </c>
      <c r="B24" s="3" t="s">
        <v>191</v>
      </c>
      <c r="C24" s="1" t="s">
        <v>59</v>
      </c>
      <c r="D24" s="1" t="s">
        <v>41</v>
      </c>
      <c r="E24" s="4">
        <v>43886</v>
      </c>
      <c r="F24" s="1"/>
      <c r="G24" s="4">
        <v>43886</v>
      </c>
      <c r="H24" s="5">
        <v>1</v>
      </c>
      <c r="I24" s="6">
        <v>8</v>
      </c>
      <c r="J24" s="6">
        <v>480</v>
      </c>
      <c r="K24" s="6">
        <v>60</v>
      </c>
      <c r="L24" s="6">
        <v>480</v>
      </c>
      <c r="M24" s="6">
        <v>60</v>
      </c>
      <c r="N24" s="7" t="s">
        <v>65</v>
      </c>
      <c r="O24" s="6">
        <v>0</v>
      </c>
      <c r="P24" s="8">
        <v>0</v>
      </c>
      <c r="Q24" s="1" t="s">
        <v>65</v>
      </c>
      <c r="R24" s="1" t="s">
        <v>66</v>
      </c>
      <c r="S24" s="9" t="str">
        <f>HYPERLINK("https://my.zakupki.prom.ua/cabinet/purchases/state_purchase/view/15477495")</f>
        <v>https://my.zakupki.prom.ua/cabinet/purchases/state_purchase/view/15477495</v>
      </c>
      <c r="T24" s="1" t="s">
        <v>31</v>
      </c>
      <c r="U24" s="1" t="s">
        <v>68</v>
      </c>
      <c r="V24" s="6">
        <v>480</v>
      </c>
      <c r="W24" s="1" t="s">
        <v>33</v>
      </c>
      <c r="X24" s="1" t="s">
        <v>131</v>
      </c>
    </row>
    <row r="25" spans="1:24" ht="102" x14ac:dyDescent="0.2">
      <c r="A25" s="1" t="s">
        <v>192</v>
      </c>
      <c r="B25" s="3" t="s">
        <v>193</v>
      </c>
      <c r="C25" s="1" t="s">
        <v>88</v>
      </c>
      <c r="D25" s="1" t="s">
        <v>41</v>
      </c>
      <c r="E25" s="4">
        <v>43886</v>
      </c>
      <c r="F25" s="1"/>
      <c r="G25" s="4">
        <v>43886</v>
      </c>
      <c r="H25" s="5">
        <v>1</v>
      </c>
      <c r="I25" s="6">
        <v>1</v>
      </c>
      <c r="J25" s="6">
        <v>190</v>
      </c>
      <c r="K25" s="6">
        <v>190</v>
      </c>
      <c r="L25" s="6">
        <v>190</v>
      </c>
      <c r="M25" s="6">
        <v>190</v>
      </c>
      <c r="N25" s="7" t="s">
        <v>89</v>
      </c>
      <c r="O25" s="6">
        <v>0</v>
      </c>
      <c r="P25" s="8">
        <v>0</v>
      </c>
      <c r="Q25" s="1" t="s">
        <v>89</v>
      </c>
      <c r="R25" s="1" t="s">
        <v>90</v>
      </c>
      <c r="S25" s="9" t="str">
        <f>HYPERLINK("https://my.zakupki.prom.ua/cabinet/purchases/state_purchase/view/15477702")</f>
        <v>https://my.zakupki.prom.ua/cabinet/purchases/state_purchase/view/15477702</v>
      </c>
      <c r="T25" s="1" t="s">
        <v>31</v>
      </c>
      <c r="U25" s="1" t="s">
        <v>194</v>
      </c>
      <c r="V25" s="6">
        <v>190</v>
      </c>
      <c r="W25" s="1" t="s">
        <v>33</v>
      </c>
      <c r="X25" s="1" t="s">
        <v>34</v>
      </c>
    </row>
    <row r="26" spans="1:24" ht="102" x14ac:dyDescent="0.2">
      <c r="A26" s="1" t="s">
        <v>195</v>
      </c>
      <c r="B26" s="3" t="s">
        <v>193</v>
      </c>
      <c r="C26" s="1" t="s">
        <v>88</v>
      </c>
      <c r="D26" s="1" t="s">
        <v>41</v>
      </c>
      <c r="E26" s="4">
        <v>43886</v>
      </c>
      <c r="F26" s="1"/>
      <c r="G26" s="4">
        <v>43886</v>
      </c>
      <c r="H26" s="5">
        <v>1</v>
      </c>
      <c r="I26" s="6">
        <v>1</v>
      </c>
      <c r="J26" s="6">
        <v>190</v>
      </c>
      <c r="K26" s="6">
        <v>190</v>
      </c>
      <c r="L26" s="6">
        <v>190</v>
      </c>
      <c r="M26" s="6">
        <v>190</v>
      </c>
      <c r="N26" s="7" t="s">
        <v>89</v>
      </c>
      <c r="O26" s="6">
        <v>0</v>
      </c>
      <c r="P26" s="8">
        <v>0</v>
      </c>
      <c r="Q26" s="1" t="s">
        <v>89</v>
      </c>
      <c r="R26" s="1" t="s">
        <v>90</v>
      </c>
      <c r="S26" s="9" t="str">
        <f>HYPERLINK("https://my.zakupki.prom.ua/cabinet/purchases/state_purchase/view/15477748")</f>
        <v>https://my.zakupki.prom.ua/cabinet/purchases/state_purchase/view/15477748</v>
      </c>
      <c r="T26" s="1" t="s">
        <v>31</v>
      </c>
      <c r="U26" s="1" t="s">
        <v>70</v>
      </c>
      <c r="V26" s="6">
        <v>190</v>
      </c>
      <c r="W26" s="1" t="s">
        <v>33</v>
      </c>
      <c r="X26" s="1" t="s">
        <v>34</v>
      </c>
    </row>
    <row r="27" spans="1:24" ht="102" x14ac:dyDescent="0.2">
      <c r="A27" s="1" t="s">
        <v>196</v>
      </c>
      <c r="B27" s="3" t="s">
        <v>197</v>
      </c>
      <c r="C27" s="1" t="s">
        <v>58</v>
      </c>
      <c r="D27" s="1" t="s">
        <v>41</v>
      </c>
      <c r="E27" s="4">
        <v>43887</v>
      </c>
      <c r="F27" s="1"/>
      <c r="G27" s="4">
        <v>43887</v>
      </c>
      <c r="H27" s="5">
        <v>1</v>
      </c>
      <c r="I27" s="6">
        <v>11</v>
      </c>
      <c r="J27" s="6">
        <v>1200</v>
      </c>
      <c r="K27" s="6">
        <v>109.09090909090909</v>
      </c>
      <c r="L27" s="6">
        <v>1200</v>
      </c>
      <c r="M27" s="6">
        <v>109.09090909090909</v>
      </c>
      <c r="N27" s="7" t="s">
        <v>198</v>
      </c>
      <c r="O27" s="6">
        <v>0</v>
      </c>
      <c r="P27" s="8">
        <v>0</v>
      </c>
      <c r="Q27" s="1" t="s">
        <v>198</v>
      </c>
      <c r="R27" s="1" t="s">
        <v>199</v>
      </c>
      <c r="S27" s="9" t="str">
        <f>HYPERLINK("https://my.zakupki.prom.ua/cabinet/purchases/state_purchase/view/15483334")</f>
        <v>https://my.zakupki.prom.ua/cabinet/purchases/state_purchase/view/15483334</v>
      </c>
      <c r="T27" s="1" t="s">
        <v>31</v>
      </c>
      <c r="U27" s="1" t="s">
        <v>200</v>
      </c>
      <c r="V27" s="6">
        <v>1200</v>
      </c>
      <c r="W27" s="1" t="s">
        <v>33</v>
      </c>
      <c r="X27" s="1" t="s">
        <v>131</v>
      </c>
    </row>
    <row r="28" spans="1:24" ht="102" x14ac:dyDescent="0.2">
      <c r="A28" s="1" t="s">
        <v>201</v>
      </c>
      <c r="B28" s="3" t="s">
        <v>202</v>
      </c>
      <c r="C28" s="1" t="s">
        <v>57</v>
      </c>
      <c r="D28" s="1" t="s">
        <v>41</v>
      </c>
      <c r="E28" s="4">
        <v>43887</v>
      </c>
      <c r="F28" s="1"/>
      <c r="G28" s="4">
        <v>43887</v>
      </c>
      <c r="H28" s="5">
        <v>1</v>
      </c>
      <c r="I28" s="6">
        <v>11</v>
      </c>
      <c r="J28" s="6">
        <v>800</v>
      </c>
      <c r="K28" s="6">
        <v>72.727272727272734</v>
      </c>
      <c r="L28" s="6">
        <v>800</v>
      </c>
      <c r="M28" s="6">
        <v>72.727272727272734</v>
      </c>
      <c r="N28" s="7" t="s">
        <v>198</v>
      </c>
      <c r="O28" s="6">
        <v>0</v>
      </c>
      <c r="P28" s="8">
        <v>0</v>
      </c>
      <c r="Q28" s="1" t="s">
        <v>198</v>
      </c>
      <c r="R28" s="1" t="s">
        <v>199</v>
      </c>
      <c r="S28" s="9" t="str">
        <f>HYPERLINK("https://my.zakupki.prom.ua/cabinet/purchases/state_purchase/view/15484105")</f>
        <v>https://my.zakupki.prom.ua/cabinet/purchases/state_purchase/view/15484105</v>
      </c>
      <c r="T28" s="1" t="s">
        <v>31</v>
      </c>
      <c r="U28" s="1" t="s">
        <v>203</v>
      </c>
      <c r="V28" s="6">
        <v>800</v>
      </c>
      <c r="W28" s="1" t="s">
        <v>33</v>
      </c>
      <c r="X28" s="1" t="s">
        <v>131</v>
      </c>
    </row>
    <row r="29" spans="1:24" ht="102" x14ac:dyDescent="0.2">
      <c r="A29" s="1" t="s">
        <v>204</v>
      </c>
      <c r="B29" s="3" t="s">
        <v>205</v>
      </c>
      <c r="C29" s="1" t="s">
        <v>103</v>
      </c>
      <c r="D29" s="1" t="s">
        <v>41</v>
      </c>
      <c r="E29" s="4">
        <v>43887</v>
      </c>
      <c r="F29" s="1"/>
      <c r="G29" s="4">
        <v>43887</v>
      </c>
      <c r="H29" s="5">
        <v>1</v>
      </c>
      <c r="I29" s="6">
        <v>1</v>
      </c>
      <c r="J29" s="6">
        <v>360</v>
      </c>
      <c r="K29" s="6">
        <v>360</v>
      </c>
      <c r="L29" s="6">
        <v>360</v>
      </c>
      <c r="M29" s="6">
        <v>360</v>
      </c>
      <c r="N29" s="7" t="s">
        <v>206</v>
      </c>
      <c r="O29" s="6">
        <v>0</v>
      </c>
      <c r="P29" s="8">
        <v>0</v>
      </c>
      <c r="Q29" s="1" t="s">
        <v>206</v>
      </c>
      <c r="R29" s="1" t="s">
        <v>207</v>
      </c>
      <c r="S29" s="9" t="str">
        <f>HYPERLINK("https://my.zakupki.prom.ua/cabinet/purchases/state_purchase/view/15485373")</f>
        <v>https://my.zakupki.prom.ua/cabinet/purchases/state_purchase/view/15485373</v>
      </c>
      <c r="T29" s="1" t="s">
        <v>31</v>
      </c>
      <c r="U29" s="1" t="s">
        <v>124</v>
      </c>
      <c r="V29" s="6">
        <v>360</v>
      </c>
      <c r="W29" s="1" t="s">
        <v>33</v>
      </c>
      <c r="X29" s="1" t="s">
        <v>34</v>
      </c>
    </row>
    <row r="30" spans="1:24" ht="102" x14ac:dyDescent="0.2">
      <c r="A30" s="1" t="s">
        <v>208</v>
      </c>
      <c r="B30" s="3" t="s">
        <v>202</v>
      </c>
      <c r="C30" s="1" t="s">
        <v>57</v>
      </c>
      <c r="D30" s="1" t="s">
        <v>41</v>
      </c>
      <c r="E30" s="4">
        <v>43892</v>
      </c>
      <c r="F30" s="1"/>
      <c r="G30" s="4">
        <v>43892</v>
      </c>
      <c r="H30" s="5">
        <v>1</v>
      </c>
      <c r="I30" s="6">
        <v>10</v>
      </c>
      <c r="J30" s="6">
        <v>1000</v>
      </c>
      <c r="K30" s="6">
        <v>100</v>
      </c>
      <c r="L30" s="6">
        <v>1000</v>
      </c>
      <c r="M30" s="6">
        <v>100</v>
      </c>
      <c r="N30" s="7" t="s">
        <v>209</v>
      </c>
      <c r="O30" s="6">
        <v>0</v>
      </c>
      <c r="P30" s="8">
        <v>0</v>
      </c>
      <c r="Q30" s="1" t="s">
        <v>209</v>
      </c>
      <c r="R30" s="1" t="s">
        <v>73</v>
      </c>
      <c r="S30" s="9" t="str">
        <f>HYPERLINK("https://my.zakupki.prom.ua/cabinet/purchases/state_purchase/view/15550608")</f>
        <v>https://my.zakupki.prom.ua/cabinet/purchases/state_purchase/view/15550608</v>
      </c>
      <c r="T30" s="1" t="s">
        <v>31</v>
      </c>
      <c r="U30" s="1" t="s">
        <v>210</v>
      </c>
      <c r="V30" s="6">
        <v>1000</v>
      </c>
      <c r="W30" s="1" t="s">
        <v>33</v>
      </c>
      <c r="X30" s="1" t="s">
        <v>131</v>
      </c>
    </row>
    <row r="31" spans="1:24" ht="102" x14ac:dyDescent="0.2">
      <c r="A31" s="1" t="s">
        <v>211</v>
      </c>
      <c r="B31" s="3" t="s">
        <v>197</v>
      </c>
      <c r="C31" s="1" t="s">
        <v>58</v>
      </c>
      <c r="D31" s="1" t="s">
        <v>41</v>
      </c>
      <c r="E31" s="4">
        <v>43892</v>
      </c>
      <c r="F31" s="1"/>
      <c r="G31" s="4">
        <v>43892</v>
      </c>
      <c r="H31" s="5">
        <v>1</v>
      </c>
      <c r="I31" s="6">
        <v>10</v>
      </c>
      <c r="J31" s="6">
        <v>1000</v>
      </c>
      <c r="K31" s="6">
        <v>100</v>
      </c>
      <c r="L31" s="6">
        <v>1000</v>
      </c>
      <c r="M31" s="6">
        <v>100</v>
      </c>
      <c r="N31" s="7" t="s">
        <v>209</v>
      </c>
      <c r="O31" s="6">
        <v>0</v>
      </c>
      <c r="P31" s="8">
        <v>0</v>
      </c>
      <c r="Q31" s="1" t="s">
        <v>209</v>
      </c>
      <c r="R31" s="1" t="s">
        <v>73</v>
      </c>
      <c r="S31" s="9" t="str">
        <f>HYPERLINK("https://my.zakupki.prom.ua/cabinet/purchases/state_purchase/view/15551915")</f>
        <v>https://my.zakupki.prom.ua/cabinet/purchases/state_purchase/view/15551915</v>
      </c>
      <c r="T31" s="1" t="s">
        <v>31</v>
      </c>
      <c r="U31" s="1" t="s">
        <v>212</v>
      </c>
      <c r="V31" s="6">
        <v>1000</v>
      </c>
      <c r="W31" s="1" t="s">
        <v>33</v>
      </c>
      <c r="X31" s="1" t="s">
        <v>131</v>
      </c>
    </row>
    <row r="32" spans="1:24" ht="102" x14ac:dyDescent="0.2">
      <c r="A32" s="1" t="s">
        <v>213</v>
      </c>
      <c r="B32" s="3" t="s">
        <v>214</v>
      </c>
      <c r="C32" s="1" t="s">
        <v>128</v>
      </c>
      <c r="D32" s="1" t="s">
        <v>41</v>
      </c>
      <c r="E32" s="4">
        <v>43903</v>
      </c>
      <c r="F32" s="1"/>
      <c r="G32" s="4">
        <v>43903</v>
      </c>
      <c r="H32" s="5">
        <v>1</v>
      </c>
      <c r="I32" s="6">
        <v>1</v>
      </c>
      <c r="J32" s="6">
        <v>1500</v>
      </c>
      <c r="K32" s="6">
        <v>1500</v>
      </c>
      <c r="L32" s="6">
        <v>1500</v>
      </c>
      <c r="M32" s="6">
        <v>1500</v>
      </c>
      <c r="N32" s="7" t="s">
        <v>215</v>
      </c>
      <c r="O32" s="6">
        <v>0</v>
      </c>
      <c r="P32" s="8">
        <v>0</v>
      </c>
      <c r="Q32" s="1" t="s">
        <v>215</v>
      </c>
      <c r="R32" s="1" t="s">
        <v>216</v>
      </c>
      <c r="S32" s="9" t="str">
        <f>HYPERLINK("https://my.zakupki.prom.ua/cabinet/purchases/state_purchase/view/15748835")</f>
        <v>https://my.zakupki.prom.ua/cabinet/purchases/state_purchase/view/15748835</v>
      </c>
      <c r="T32" s="1" t="s">
        <v>31</v>
      </c>
      <c r="U32" s="1" t="s">
        <v>217</v>
      </c>
      <c r="V32" s="6">
        <v>1500</v>
      </c>
      <c r="W32" s="1" t="s">
        <v>33</v>
      </c>
      <c r="X32" s="1" t="s">
        <v>34</v>
      </c>
    </row>
    <row r="33" spans="1:24" ht="102" x14ac:dyDescent="0.2">
      <c r="A33" s="1" t="s">
        <v>218</v>
      </c>
      <c r="B33" s="3" t="s">
        <v>219</v>
      </c>
      <c r="C33" s="1" t="s">
        <v>220</v>
      </c>
      <c r="D33" s="1" t="s">
        <v>41</v>
      </c>
      <c r="E33" s="4">
        <v>43903</v>
      </c>
      <c r="F33" s="1"/>
      <c r="G33" s="4">
        <v>43903</v>
      </c>
      <c r="H33" s="5">
        <v>1</v>
      </c>
      <c r="I33" s="6">
        <v>3</v>
      </c>
      <c r="J33" s="6">
        <v>930</v>
      </c>
      <c r="K33" s="6">
        <v>310</v>
      </c>
      <c r="L33" s="6">
        <v>930</v>
      </c>
      <c r="M33" s="6">
        <v>310</v>
      </c>
      <c r="N33" s="7" t="s">
        <v>215</v>
      </c>
      <c r="O33" s="6">
        <v>0</v>
      </c>
      <c r="P33" s="8">
        <v>0</v>
      </c>
      <c r="Q33" s="1" t="s">
        <v>215</v>
      </c>
      <c r="R33" s="1" t="s">
        <v>216</v>
      </c>
      <c r="S33" s="9" t="str">
        <f>HYPERLINK("https://my.zakupki.prom.ua/cabinet/purchases/state_purchase/view/15749541")</f>
        <v>https://my.zakupki.prom.ua/cabinet/purchases/state_purchase/view/15749541</v>
      </c>
      <c r="T33" s="1" t="s">
        <v>31</v>
      </c>
      <c r="U33" s="1" t="s">
        <v>217</v>
      </c>
      <c r="V33" s="6">
        <v>930</v>
      </c>
      <c r="W33" s="1" t="s">
        <v>33</v>
      </c>
      <c r="X33" s="1" t="s">
        <v>34</v>
      </c>
    </row>
    <row r="34" spans="1:24" ht="102" x14ac:dyDescent="0.2">
      <c r="A34" s="1" t="s">
        <v>221</v>
      </c>
      <c r="B34" s="3" t="s">
        <v>222</v>
      </c>
      <c r="C34" s="1" t="s">
        <v>136</v>
      </c>
      <c r="D34" s="1" t="s">
        <v>41</v>
      </c>
      <c r="E34" s="4">
        <v>43903</v>
      </c>
      <c r="F34" s="1"/>
      <c r="G34" s="4">
        <v>43903</v>
      </c>
      <c r="H34" s="5">
        <v>1</v>
      </c>
      <c r="I34" s="6">
        <v>6</v>
      </c>
      <c r="J34" s="6">
        <v>1260</v>
      </c>
      <c r="K34" s="6">
        <v>210</v>
      </c>
      <c r="L34" s="6">
        <v>1260</v>
      </c>
      <c r="M34" s="6">
        <v>210</v>
      </c>
      <c r="N34" s="7" t="s">
        <v>215</v>
      </c>
      <c r="O34" s="6">
        <v>0</v>
      </c>
      <c r="P34" s="8">
        <v>0</v>
      </c>
      <c r="Q34" s="1" t="s">
        <v>215</v>
      </c>
      <c r="R34" s="1" t="s">
        <v>216</v>
      </c>
      <c r="S34" s="9" t="str">
        <f>HYPERLINK("https://my.zakupki.prom.ua/cabinet/purchases/state_purchase/view/15749924")</f>
        <v>https://my.zakupki.prom.ua/cabinet/purchases/state_purchase/view/15749924</v>
      </c>
      <c r="T34" s="1" t="s">
        <v>31</v>
      </c>
      <c r="U34" s="1" t="s">
        <v>223</v>
      </c>
      <c r="V34" s="6">
        <v>1260</v>
      </c>
      <c r="W34" s="1" t="s">
        <v>33</v>
      </c>
      <c r="X34" s="1" t="s">
        <v>34</v>
      </c>
    </row>
    <row r="35" spans="1:24" ht="102" x14ac:dyDescent="0.2">
      <c r="A35" s="1" t="s">
        <v>224</v>
      </c>
      <c r="B35" s="3" t="s">
        <v>225</v>
      </c>
      <c r="C35" s="1" t="s">
        <v>136</v>
      </c>
      <c r="D35" s="1" t="s">
        <v>41</v>
      </c>
      <c r="E35" s="4">
        <v>43903</v>
      </c>
      <c r="F35" s="1"/>
      <c r="G35" s="4">
        <v>43903</v>
      </c>
      <c r="H35" s="5">
        <v>1</v>
      </c>
      <c r="I35" s="6">
        <v>3</v>
      </c>
      <c r="J35" s="6">
        <v>1980</v>
      </c>
      <c r="K35" s="6">
        <v>660</v>
      </c>
      <c r="L35" s="6">
        <v>1980</v>
      </c>
      <c r="M35" s="6">
        <v>660</v>
      </c>
      <c r="N35" s="7" t="s">
        <v>215</v>
      </c>
      <c r="O35" s="6">
        <v>0</v>
      </c>
      <c r="P35" s="8">
        <v>0</v>
      </c>
      <c r="Q35" s="1" t="s">
        <v>215</v>
      </c>
      <c r="R35" s="1" t="s">
        <v>216</v>
      </c>
      <c r="S35" s="9" t="str">
        <f>HYPERLINK("https://my.zakupki.prom.ua/cabinet/purchases/state_purchase/view/15750125")</f>
        <v>https://my.zakupki.prom.ua/cabinet/purchases/state_purchase/view/15750125</v>
      </c>
      <c r="T35" s="1" t="s">
        <v>31</v>
      </c>
      <c r="U35" s="1" t="s">
        <v>223</v>
      </c>
      <c r="V35" s="6">
        <v>1980</v>
      </c>
      <c r="W35" s="1" t="s">
        <v>33</v>
      </c>
      <c r="X35" s="1" t="s">
        <v>34</v>
      </c>
    </row>
    <row r="36" spans="1:24" ht="102" x14ac:dyDescent="0.2">
      <c r="A36" s="1" t="s">
        <v>226</v>
      </c>
      <c r="B36" s="3" t="s">
        <v>227</v>
      </c>
      <c r="C36" s="1" t="s">
        <v>96</v>
      </c>
      <c r="D36" s="1" t="s">
        <v>41</v>
      </c>
      <c r="E36" s="4">
        <v>43903</v>
      </c>
      <c r="F36" s="1"/>
      <c r="G36" s="4">
        <v>43903</v>
      </c>
      <c r="H36" s="5">
        <v>1</v>
      </c>
      <c r="I36" s="6">
        <v>7</v>
      </c>
      <c r="J36" s="6">
        <v>4970</v>
      </c>
      <c r="K36" s="6">
        <v>710</v>
      </c>
      <c r="L36" s="6">
        <v>4970</v>
      </c>
      <c r="M36" s="6">
        <v>710</v>
      </c>
      <c r="N36" s="7" t="s">
        <v>215</v>
      </c>
      <c r="O36" s="6">
        <v>0</v>
      </c>
      <c r="P36" s="8">
        <v>0</v>
      </c>
      <c r="Q36" s="1" t="s">
        <v>215</v>
      </c>
      <c r="R36" s="1" t="s">
        <v>216</v>
      </c>
      <c r="S36" s="9" t="str">
        <f>HYPERLINK("https://my.zakupki.prom.ua/cabinet/purchases/state_purchase/view/15750539")</f>
        <v>https://my.zakupki.prom.ua/cabinet/purchases/state_purchase/view/15750539</v>
      </c>
      <c r="T36" s="1" t="s">
        <v>31</v>
      </c>
      <c r="U36" s="1" t="s">
        <v>223</v>
      </c>
      <c r="V36" s="6">
        <v>4970</v>
      </c>
      <c r="W36" s="1" t="s">
        <v>33</v>
      </c>
      <c r="X36" s="1" t="s">
        <v>34</v>
      </c>
    </row>
    <row r="37" spans="1:24" ht="102" x14ac:dyDescent="0.2">
      <c r="A37" s="1" t="s">
        <v>228</v>
      </c>
      <c r="B37" s="3" t="s">
        <v>229</v>
      </c>
      <c r="C37" s="1" t="s">
        <v>88</v>
      </c>
      <c r="D37" s="1" t="s">
        <v>41</v>
      </c>
      <c r="E37" s="4">
        <v>43906</v>
      </c>
      <c r="F37" s="1"/>
      <c r="G37" s="4">
        <v>43906</v>
      </c>
      <c r="H37" s="5">
        <v>1</v>
      </c>
      <c r="I37" s="6">
        <v>1</v>
      </c>
      <c r="J37" s="6">
        <v>170</v>
      </c>
      <c r="K37" s="6">
        <v>170</v>
      </c>
      <c r="L37" s="6">
        <v>170</v>
      </c>
      <c r="M37" s="6">
        <v>170</v>
      </c>
      <c r="N37" s="7" t="s">
        <v>89</v>
      </c>
      <c r="O37" s="6">
        <v>0</v>
      </c>
      <c r="P37" s="8">
        <v>0</v>
      </c>
      <c r="Q37" s="1" t="s">
        <v>89</v>
      </c>
      <c r="R37" s="1" t="s">
        <v>90</v>
      </c>
      <c r="S37" s="9" t="str">
        <f>HYPERLINK("https://my.zakupki.prom.ua/cabinet/purchases/state_purchase/view/15776553")</f>
        <v>https://my.zakupki.prom.ua/cabinet/purchases/state_purchase/view/15776553</v>
      </c>
      <c r="T37" s="1" t="s">
        <v>31</v>
      </c>
      <c r="U37" s="1" t="s">
        <v>75</v>
      </c>
      <c r="V37" s="6">
        <v>170</v>
      </c>
      <c r="W37" s="1" t="s">
        <v>33</v>
      </c>
      <c r="X37" s="1" t="s">
        <v>34</v>
      </c>
    </row>
    <row r="38" spans="1:24" ht="102" x14ac:dyDescent="0.2">
      <c r="A38" s="1" t="s">
        <v>230</v>
      </c>
      <c r="B38" s="3" t="s">
        <v>231</v>
      </c>
      <c r="C38" s="1" t="s">
        <v>119</v>
      </c>
      <c r="D38" s="1" t="s">
        <v>41</v>
      </c>
      <c r="E38" s="4">
        <v>43906</v>
      </c>
      <c r="F38" s="1"/>
      <c r="G38" s="4">
        <v>43906</v>
      </c>
      <c r="H38" s="5">
        <v>1</v>
      </c>
      <c r="I38" s="6">
        <v>2511</v>
      </c>
      <c r="J38" s="6">
        <v>27080</v>
      </c>
      <c r="K38" s="6">
        <v>10.784547988849065</v>
      </c>
      <c r="L38" s="6">
        <v>27080</v>
      </c>
      <c r="M38" s="6">
        <v>10.784547988849065</v>
      </c>
      <c r="N38" s="7" t="s">
        <v>129</v>
      </c>
      <c r="O38" s="6">
        <v>0</v>
      </c>
      <c r="P38" s="8">
        <v>0</v>
      </c>
      <c r="Q38" s="1" t="s">
        <v>129</v>
      </c>
      <c r="R38" s="1" t="s">
        <v>130</v>
      </c>
      <c r="S38" s="9" t="str">
        <f>HYPERLINK("https://my.zakupki.prom.ua/cabinet/purchases/state_purchase/view/15790553")</f>
        <v>https://my.zakupki.prom.ua/cabinet/purchases/state_purchase/view/15790553</v>
      </c>
      <c r="T38" s="1" t="s">
        <v>31</v>
      </c>
      <c r="U38" s="1" t="s">
        <v>232</v>
      </c>
      <c r="V38" s="6">
        <v>27080</v>
      </c>
      <c r="W38" s="1" t="s">
        <v>33</v>
      </c>
      <c r="X38" s="1" t="s">
        <v>34</v>
      </c>
    </row>
    <row r="39" spans="1:24" ht="102" x14ac:dyDescent="0.2">
      <c r="A39" s="1" t="s">
        <v>233</v>
      </c>
      <c r="B39" s="3" t="s">
        <v>234</v>
      </c>
      <c r="C39" s="1" t="s">
        <v>24</v>
      </c>
      <c r="D39" s="1" t="s">
        <v>25</v>
      </c>
      <c r="E39" s="4">
        <v>43908</v>
      </c>
      <c r="F39" s="1"/>
      <c r="G39" s="4">
        <v>43922</v>
      </c>
      <c r="H39" s="5">
        <v>1</v>
      </c>
      <c r="I39" s="6">
        <v>10</v>
      </c>
      <c r="J39" s="6">
        <v>14955.52</v>
      </c>
      <c r="K39" s="6">
        <v>1495.5519999999999</v>
      </c>
      <c r="L39" s="6">
        <v>14955.52</v>
      </c>
      <c r="M39" s="6">
        <v>1495.5519999999999</v>
      </c>
      <c r="N39" s="7" t="s">
        <v>29</v>
      </c>
      <c r="O39" s="6">
        <v>0</v>
      </c>
      <c r="P39" s="8">
        <v>0</v>
      </c>
      <c r="Q39" s="1" t="s">
        <v>29</v>
      </c>
      <c r="R39" s="1" t="s">
        <v>30</v>
      </c>
      <c r="S39" s="9" t="str">
        <f>HYPERLINK("https://my.zakupki.prom.ua/cabinet/purchases/state_purchase/view/15843274")</f>
        <v>https://my.zakupki.prom.ua/cabinet/purchases/state_purchase/view/15843274</v>
      </c>
      <c r="T39" s="1" t="s">
        <v>31</v>
      </c>
      <c r="U39" s="1" t="s">
        <v>32</v>
      </c>
      <c r="V39" s="6">
        <v>6054.97</v>
      </c>
      <c r="W39" s="1" t="s">
        <v>33</v>
      </c>
      <c r="X39" s="1" t="s">
        <v>131</v>
      </c>
    </row>
    <row r="40" spans="1:24" ht="102" x14ac:dyDescent="0.2">
      <c r="A40" s="1" t="s">
        <v>235</v>
      </c>
      <c r="B40" s="3" t="s">
        <v>236</v>
      </c>
      <c r="C40" s="1" t="s">
        <v>100</v>
      </c>
      <c r="D40" s="1" t="s">
        <v>41</v>
      </c>
      <c r="E40" s="4">
        <v>43921</v>
      </c>
      <c r="F40" s="1"/>
      <c r="G40" s="4">
        <v>43921</v>
      </c>
      <c r="H40" s="5">
        <v>1</v>
      </c>
      <c r="I40" s="6">
        <v>1</v>
      </c>
      <c r="J40" s="6">
        <v>1023.6</v>
      </c>
      <c r="K40" s="6">
        <v>1023.6</v>
      </c>
      <c r="L40" s="6">
        <v>1023.6</v>
      </c>
      <c r="M40" s="6">
        <v>1023.6</v>
      </c>
      <c r="N40" s="7" t="s">
        <v>63</v>
      </c>
      <c r="O40" s="6">
        <v>0</v>
      </c>
      <c r="P40" s="8">
        <v>0</v>
      </c>
      <c r="Q40" s="1" t="s">
        <v>63</v>
      </c>
      <c r="R40" s="1" t="s">
        <v>64</v>
      </c>
      <c r="S40" s="9" t="str">
        <f>HYPERLINK("https://my.zakupki.prom.ua/cabinet/purchases/state_purchase/view/16039889")</f>
        <v>https://my.zakupki.prom.ua/cabinet/purchases/state_purchase/view/16039889</v>
      </c>
      <c r="T40" s="1" t="s">
        <v>31</v>
      </c>
      <c r="U40" s="1" t="s">
        <v>61</v>
      </c>
      <c r="V40" s="6">
        <v>1023.6</v>
      </c>
      <c r="W40" s="1" t="s">
        <v>33</v>
      </c>
      <c r="X40" s="1" t="s">
        <v>34</v>
      </c>
    </row>
    <row r="41" spans="1:24" ht="102" x14ac:dyDescent="0.2">
      <c r="A41" s="1" t="s">
        <v>237</v>
      </c>
      <c r="B41" s="3" t="s">
        <v>238</v>
      </c>
      <c r="C41" s="1" t="s">
        <v>49</v>
      </c>
      <c r="D41" s="1" t="s">
        <v>41</v>
      </c>
      <c r="E41" s="4">
        <v>43922</v>
      </c>
      <c r="F41" s="1"/>
      <c r="G41" s="4">
        <v>43922</v>
      </c>
      <c r="H41" s="5">
        <v>1</v>
      </c>
      <c r="I41" s="6">
        <v>3</v>
      </c>
      <c r="J41" s="6">
        <v>5700</v>
      </c>
      <c r="K41" s="6">
        <v>1900</v>
      </c>
      <c r="L41" s="6">
        <v>5700</v>
      </c>
      <c r="M41" s="6">
        <v>1900</v>
      </c>
      <c r="N41" s="7" t="s">
        <v>167</v>
      </c>
      <c r="O41" s="6">
        <v>0</v>
      </c>
      <c r="P41" s="8">
        <v>0</v>
      </c>
      <c r="Q41" s="1" t="s">
        <v>167</v>
      </c>
      <c r="R41" s="1" t="s">
        <v>50</v>
      </c>
      <c r="S41" s="9" t="str">
        <f>HYPERLINK("https://my.zakupki.prom.ua/cabinet/purchases/state_purchase/view/16063757")</f>
        <v>https://my.zakupki.prom.ua/cabinet/purchases/state_purchase/view/16063757</v>
      </c>
      <c r="T41" s="1" t="s">
        <v>31</v>
      </c>
      <c r="U41" s="1" t="s">
        <v>239</v>
      </c>
      <c r="V41" s="6">
        <v>5700</v>
      </c>
      <c r="W41" s="1" t="s">
        <v>33</v>
      </c>
      <c r="X41" s="1" t="s">
        <v>34</v>
      </c>
    </row>
    <row r="42" spans="1:24" ht="102" x14ac:dyDescent="0.2">
      <c r="A42" s="1" t="s">
        <v>240</v>
      </c>
      <c r="B42" s="3" t="s">
        <v>241</v>
      </c>
      <c r="C42" s="1" t="s">
        <v>57</v>
      </c>
      <c r="D42" s="1" t="s">
        <v>41</v>
      </c>
      <c r="E42" s="4">
        <v>43928</v>
      </c>
      <c r="F42" s="1"/>
      <c r="G42" s="4">
        <v>43928</v>
      </c>
      <c r="H42" s="5">
        <v>1</v>
      </c>
      <c r="I42" s="6">
        <v>8</v>
      </c>
      <c r="J42" s="6">
        <v>1200</v>
      </c>
      <c r="K42" s="6">
        <v>150</v>
      </c>
      <c r="L42" s="6">
        <v>1200</v>
      </c>
      <c r="M42" s="6">
        <v>150</v>
      </c>
      <c r="N42" s="7" t="s">
        <v>242</v>
      </c>
      <c r="O42" s="6">
        <v>0</v>
      </c>
      <c r="P42" s="8">
        <v>0</v>
      </c>
      <c r="Q42" s="1" t="s">
        <v>242</v>
      </c>
      <c r="R42" s="1" t="s">
        <v>102</v>
      </c>
      <c r="S42" s="9" t="str">
        <f>HYPERLINK("https://my.zakupki.prom.ua/cabinet/purchases/state_purchase/view/16143126")</f>
        <v>https://my.zakupki.prom.ua/cabinet/purchases/state_purchase/view/16143126</v>
      </c>
      <c r="T42" s="1" t="s">
        <v>31</v>
      </c>
      <c r="U42" s="1" t="s">
        <v>243</v>
      </c>
      <c r="V42" s="6">
        <v>1200</v>
      </c>
      <c r="W42" s="1" t="s">
        <v>33</v>
      </c>
      <c r="X42" s="1" t="s">
        <v>131</v>
      </c>
    </row>
    <row r="43" spans="1:24" ht="102" x14ac:dyDescent="0.2">
      <c r="A43" s="1" t="s">
        <v>244</v>
      </c>
      <c r="B43" s="3" t="s">
        <v>245</v>
      </c>
      <c r="C43" s="1" t="s">
        <v>58</v>
      </c>
      <c r="D43" s="1" t="s">
        <v>41</v>
      </c>
      <c r="E43" s="4">
        <v>43928</v>
      </c>
      <c r="F43" s="1"/>
      <c r="G43" s="4">
        <v>43928</v>
      </c>
      <c r="H43" s="5">
        <v>1</v>
      </c>
      <c r="I43" s="6">
        <v>8</v>
      </c>
      <c r="J43" s="6">
        <v>800</v>
      </c>
      <c r="K43" s="6">
        <v>100</v>
      </c>
      <c r="L43" s="6">
        <v>800</v>
      </c>
      <c r="M43" s="6">
        <v>100</v>
      </c>
      <c r="N43" s="7" t="s">
        <v>242</v>
      </c>
      <c r="O43" s="6">
        <v>0</v>
      </c>
      <c r="P43" s="8">
        <v>0</v>
      </c>
      <c r="Q43" s="1" t="s">
        <v>242</v>
      </c>
      <c r="R43" s="1" t="s">
        <v>102</v>
      </c>
      <c r="S43" s="9" t="str">
        <f>HYPERLINK("https://my.zakupki.prom.ua/cabinet/purchases/state_purchase/view/16143368")</f>
        <v>https://my.zakupki.prom.ua/cabinet/purchases/state_purchase/view/16143368</v>
      </c>
      <c r="T43" s="1" t="s">
        <v>31</v>
      </c>
      <c r="U43" s="1" t="s">
        <v>246</v>
      </c>
      <c r="V43" s="6">
        <v>800</v>
      </c>
      <c r="W43" s="1" t="s">
        <v>33</v>
      </c>
      <c r="X43" s="1" t="s">
        <v>131</v>
      </c>
    </row>
    <row r="44" spans="1:24" ht="102" x14ac:dyDescent="0.2">
      <c r="A44" s="1" t="s">
        <v>247</v>
      </c>
      <c r="B44" s="3" t="s">
        <v>248</v>
      </c>
      <c r="C44" s="1" t="s">
        <v>57</v>
      </c>
      <c r="D44" s="1" t="s">
        <v>41</v>
      </c>
      <c r="E44" s="4">
        <v>43928</v>
      </c>
      <c r="F44" s="1"/>
      <c r="G44" s="4">
        <v>43928</v>
      </c>
      <c r="H44" s="5">
        <v>1</v>
      </c>
      <c r="I44" s="6">
        <v>8</v>
      </c>
      <c r="J44" s="6">
        <v>5000</v>
      </c>
      <c r="K44" s="6">
        <v>625</v>
      </c>
      <c r="L44" s="6">
        <v>5000</v>
      </c>
      <c r="M44" s="6">
        <v>625</v>
      </c>
      <c r="N44" s="7" t="s">
        <v>249</v>
      </c>
      <c r="O44" s="6">
        <v>0</v>
      </c>
      <c r="P44" s="8">
        <v>0</v>
      </c>
      <c r="Q44" s="1" t="s">
        <v>249</v>
      </c>
      <c r="R44" s="1" t="s">
        <v>216</v>
      </c>
      <c r="S44" s="9" t="str">
        <f>HYPERLINK("https://my.zakupki.prom.ua/cabinet/purchases/state_purchase/view/16143816")</f>
        <v>https://my.zakupki.prom.ua/cabinet/purchases/state_purchase/view/16143816</v>
      </c>
      <c r="T44" s="1" t="s">
        <v>31</v>
      </c>
      <c r="U44" s="1" t="s">
        <v>250</v>
      </c>
      <c r="V44" s="6">
        <v>5000</v>
      </c>
      <c r="W44" s="1" t="s">
        <v>33</v>
      </c>
      <c r="X44" s="1" t="s">
        <v>131</v>
      </c>
    </row>
    <row r="45" spans="1:24" ht="102" x14ac:dyDescent="0.2">
      <c r="A45" s="1" t="s">
        <v>251</v>
      </c>
      <c r="B45" s="3" t="s">
        <v>245</v>
      </c>
      <c r="C45" s="1" t="s">
        <v>58</v>
      </c>
      <c r="D45" s="1" t="s">
        <v>41</v>
      </c>
      <c r="E45" s="4">
        <v>43928</v>
      </c>
      <c r="F45" s="1"/>
      <c r="G45" s="4">
        <v>43928</v>
      </c>
      <c r="H45" s="5">
        <v>1</v>
      </c>
      <c r="I45" s="6">
        <v>8</v>
      </c>
      <c r="J45" s="6">
        <v>15000</v>
      </c>
      <c r="K45" s="6">
        <v>1875</v>
      </c>
      <c r="L45" s="6">
        <v>15000</v>
      </c>
      <c r="M45" s="6">
        <v>1875</v>
      </c>
      <c r="N45" s="7" t="s">
        <v>249</v>
      </c>
      <c r="O45" s="6">
        <v>0</v>
      </c>
      <c r="P45" s="8">
        <v>0</v>
      </c>
      <c r="Q45" s="1" t="s">
        <v>249</v>
      </c>
      <c r="R45" s="1" t="s">
        <v>216</v>
      </c>
      <c r="S45" s="9" t="str">
        <f>HYPERLINK("https://my.zakupki.prom.ua/cabinet/purchases/state_purchase/view/16144134")</f>
        <v>https://my.zakupki.prom.ua/cabinet/purchases/state_purchase/view/16144134</v>
      </c>
      <c r="T45" s="1" t="s">
        <v>31</v>
      </c>
      <c r="U45" s="1" t="s">
        <v>112</v>
      </c>
      <c r="V45" s="6">
        <v>15000</v>
      </c>
      <c r="W45" s="1" t="s">
        <v>33</v>
      </c>
      <c r="X45" s="1" t="s">
        <v>131</v>
      </c>
    </row>
    <row r="46" spans="1:24" ht="102" x14ac:dyDescent="0.2">
      <c r="A46" s="1" t="s">
        <v>252</v>
      </c>
      <c r="B46" s="3" t="s">
        <v>248</v>
      </c>
      <c r="C46" s="1" t="s">
        <v>57</v>
      </c>
      <c r="D46" s="1" t="s">
        <v>41</v>
      </c>
      <c r="E46" s="4">
        <v>43928</v>
      </c>
      <c r="F46" s="1"/>
      <c r="G46" s="4">
        <v>43928</v>
      </c>
      <c r="H46" s="5">
        <v>1</v>
      </c>
      <c r="I46" s="6">
        <v>8</v>
      </c>
      <c r="J46" s="6">
        <v>1500</v>
      </c>
      <c r="K46" s="6">
        <v>187.5</v>
      </c>
      <c r="L46" s="6">
        <v>1500</v>
      </c>
      <c r="M46" s="6">
        <v>187.5</v>
      </c>
      <c r="N46" s="7" t="s">
        <v>253</v>
      </c>
      <c r="O46" s="6">
        <v>0</v>
      </c>
      <c r="P46" s="8">
        <v>0</v>
      </c>
      <c r="Q46" s="1" t="s">
        <v>253</v>
      </c>
      <c r="R46" s="1" t="s">
        <v>85</v>
      </c>
      <c r="S46" s="9" t="str">
        <f>HYPERLINK("https://my.zakupki.prom.ua/cabinet/purchases/state_purchase/view/16151071")</f>
        <v>https://my.zakupki.prom.ua/cabinet/purchases/state_purchase/view/16151071</v>
      </c>
      <c r="T46" s="1" t="s">
        <v>31</v>
      </c>
      <c r="U46" s="1" t="s">
        <v>86</v>
      </c>
      <c r="V46" s="6">
        <v>1500</v>
      </c>
      <c r="W46" s="1" t="s">
        <v>33</v>
      </c>
      <c r="X46" s="1" t="s">
        <v>131</v>
      </c>
    </row>
    <row r="47" spans="1:24" ht="102" x14ac:dyDescent="0.2">
      <c r="A47" s="1" t="s">
        <v>254</v>
      </c>
      <c r="B47" s="3" t="s">
        <v>245</v>
      </c>
      <c r="C47" s="1" t="s">
        <v>58</v>
      </c>
      <c r="D47" s="1" t="s">
        <v>41</v>
      </c>
      <c r="E47" s="4">
        <v>43928</v>
      </c>
      <c r="F47" s="1"/>
      <c r="G47" s="4">
        <v>43928</v>
      </c>
      <c r="H47" s="5">
        <v>1</v>
      </c>
      <c r="I47" s="6">
        <v>8</v>
      </c>
      <c r="J47" s="6">
        <v>2500</v>
      </c>
      <c r="K47" s="6">
        <v>312.5</v>
      </c>
      <c r="L47" s="6">
        <v>2500</v>
      </c>
      <c r="M47" s="6">
        <v>312.5</v>
      </c>
      <c r="N47" s="7" t="s">
        <v>253</v>
      </c>
      <c r="O47" s="6">
        <v>0</v>
      </c>
      <c r="P47" s="8">
        <v>0</v>
      </c>
      <c r="Q47" s="1" t="s">
        <v>253</v>
      </c>
      <c r="R47" s="1" t="s">
        <v>85</v>
      </c>
      <c r="S47" s="9" t="str">
        <f>HYPERLINK("https://my.zakupki.prom.ua/cabinet/purchases/state_purchase/view/16151289")</f>
        <v>https://my.zakupki.prom.ua/cabinet/purchases/state_purchase/view/16151289</v>
      </c>
      <c r="T47" s="1" t="s">
        <v>31</v>
      </c>
      <c r="U47" s="1" t="s">
        <v>87</v>
      </c>
      <c r="V47" s="6">
        <v>2500</v>
      </c>
      <c r="W47" s="1" t="s">
        <v>33</v>
      </c>
      <c r="X47" s="1" t="s">
        <v>131</v>
      </c>
    </row>
    <row r="48" spans="1:24" ht="102" x14ac:dyDescent="0.2">
      <c r="A48" s="1" t="s">
        <v>255</v>
      </c>
      <c r="B48" s="3" t="s">
        <v>248</v>
      </c>
      <c r="C48" s="1" t="s">
        <v>57</v>
      </c>
      <c r="D48" s="1" t="s">
        <v>41</v>
      </c>
      <c r="E48" s="4">
        <v>43928</v>
      </c>
      <c r="F48" s="1"/>
      <c r="G48" s="4">
        <v>43928</v>
      </c>
      <c r="H48" s="5">
        <v>1</v>
      </c>
      <c r="I48" s="6">
        <v>8</v>
      </c>
      <c r="J48" s="6">
        <v>600</v>
      </c>
      <c r="K48" s="6">
        <v>75</v>
      </c>
      <c r="L48" s="6">
        <v>600</v>
      </c>
      <c r="M48" s="6">
        <v>75</v>
      </c>
      <c r="N48" s="7" t="s">
        <v>256</v>
      </c>
      <c r="O48" s="6">
        <v>0</v>
      </c>
      <c r="P48" s="8">
        <v>0</v>
      </c>
      <c r="Q48" s="1" t="s">
        <v>256</v>
      </c>
      <c r="R48" s="1" t="s">
        <v>76</v>
      </c>
      <c r="S48" s="9" t="str">
        <f>HYPERLINK("https://my.zakupki.prom.ua/cabinet/purchases/state_purchase/view/16151452")</f>
        <v>https://my.zakupki.prom.ua/cabinet/purchases/state_purchase/view/16151452</v>
      </c>
      <c r="T48" s="1" t="s">
        <v>31</v>
      </c>
      <c r="U48" s="1" t="s">
        <v>91</v>
      </c>
      <c r="V48" s="6">
        <v>600</v>
      </c>
      <c r="W48" s="1" t="s">
        <v>33</v>
      </c>
      <c r="X48" s="1" t="s">
        <v>131</v>
      </c>
    </row>
    <row r="49" spans="1:24" ht="102" x14ac:dyDescent="0.2">
      <c r="A49" s="1" t="s">
        <v>257</v>
      </c>
      <c r="B49" s="3" t="s">
        <v>245</v>
      </c>
      <c r="C49" s="1" t="s">
        <v>58</v>
      </c>
      <c r="D49" s="1" t="s">
        <v>41</v>
      </c>
      <c r="E49" s="4">
        <v>43928</v>
      </c>
      <c r="F49" s="1"/>
      <c r="G49" s="4">
        <v>43928</v>
      </c>
      <c r="H49" s="5">
        <v>1</v>
      </c>
      <c r="I49" s="6">
        <v>8</v>
      </c>
      <c r="J49" s="6">
        <v>1400</v>
      </c>
      <c r="K49" s="6">
        <v>175</v>
      </c>
      <c r="L49" s="6">
        <v>1400</v>
      </c>
      <c r="M49" s="6">
        <v>175</v>
      </c>
      <c r="N49" s="7" t="s">
        <v>256</v>
      </c>
      <c r="O49" s="6">
        <v>0</v>
      </c>
      <c r="P49" s="8">
        <v>0</v>
      </c>
      <c r="Q49" s="1" t="s">
        <v>256</v>
      </c>
      <c r="R49" s="1" t="s">
        <v>76</v>
      </c>
      <c r="S49" s="9" t="str">
        <f>HYPERLINK("https://my.zakupki.prom.ua/cabinet/purchases/state_purchase/view/16151740")</f>
        <v>https://my.zakupki.prom.ua/cabinet/purchases/state_purchase/view/16151740</v>
      </c>
      <c r="T49" s="1" t="s">
        <v>31</v>
      </c>
      <c r="U49" s="1" t="s">
        <v>258</v>
      </c>
      <c r="V49" s="6">
        <v>1400</v>
      </c>
      <c r="W49" s="1" t="s">
        <v>33</v>
      </c>
      <c r="X49" s="1" t="s">
        <v>131</v>
      </c>
    </row>
    <row r="50" spans="1:24" ht="102" x14ac:dyDescent="0.2">
      <c r="A50" s="1" t="s">
        <v>259</v>
      </c>
      <c r="B50" s="3" t="s">
        <v>241</v>
      </c>
      <c r="C50" s="1" t="s">
        <v>57</v>
      </c>
      <c r="D50" s="1" t="s">
        <v>41</v>
      </c>
      <c r="E50" s="4">
        <v>43928</v>
      </c>
      <c r="F50" s="1"/>
      <c r="G50" s="4">
        <v>43928</v>
      </c>
      <c r="H50" s="5">
        <v>1</v>
      </c>
      <c r="I50" s="6">
        <v>8</v>
      </c>
      <c r="J50" s="6">
        <v>500</v>
      </c>
      <c r="K50" s="6">
        <v>62.5</v>
      </c>
      <c r="L50" s="6">
        <v>500</v>
      </c>
      <c r="M50" s="6">
        <v>62.5</v>
      </c>
      <c r="N50" s="7" t="s">
        <v>260</v>
      </c>
      <c r="O50" s="6">
        <v>0</v>
      </c>
      <c r="P50" s="8">
        <v>0</v>
      </c>
      <c r="Q50" s="1" t="s">
        <v>260</v>
      </c>
      <c r="R50" s="1" t="s">
        <v>261</v>
      </c>
      <c r="S50" s="9" t="str">
        <f>HYPERLINK("https://my.zakupki.prom.ua/cabinet/purchases/state_purchase/view/16152112")</f>
        <v>https://my.zakupki.prom.ua/cabinet/purchases/state_purchase/view/16152112</v>
      </c>
      <c r="T50" s="1" t="s">
        <v>31</v>
      </c>
      <c r="U50" s="1" t="s">
        <v>84</v>
      </c>
      <c r="V50" s="6">
        <v>500</v>
      </c>
      <c r="W50" s="1" t="s">
        <v>33</v>
      </c>
      <c r="X50" s="1" t="s">
        <v>131</v>
      </c>
    </row>
    <row r="51" spans="1:24" ht="102" x14ac:dyDescent="0.2">
      <c r="A51" s="1" t="s">
        <v>262</v>
      </c>
      <c r="B51" s="3" t="s">
        <v>263</v>
      </c>
      <c r="C51" s="1" t="s">
        <v>58</v>
      </c>
      <c r="D51" s="1" t="s">
        <v>41</v>
      </c>
      <c r="E51" s="4">
        <v>43928</v>
      </c>
      <c r="F51" s="1"/>
      <c r="G51" s="4">
        <v>43942</v>
      </c>
      <c r="H51" s="5">
        <v>1</v>
      </c>
      <c r="I51" s="6">
        <v>8</v>
      </c>
      <c r="J51" s="6">
        <v>1500</v>
      </c>
      <c r="K51" s="6">
        <v>187.5</v>
      </c>
      <c r="L51" s="6">
        <v>1500</v>
      </c>
      <c r="M51" s="6">
        <v>187.5</v>
      </c>
      <c r="N51" s="7" t="s">
        <v>260</v>
      </c>
      <c r="O51" s="6">
        <v>0</v>
      </c>
      <c r="P51" s="8">
        <v>0</v>
      </c>
      <c r="Q51" s="1" t="s">
        <v>260</v>
      </c>
      <c r="R51" s="1" t="s">
        <v>261</v>
      </c>
      <c r="S51" s="9" t="str">
        <f>HYPERLINK("https://my.zakupki.prom.ua/cabinet/purchases/state_purchase/view/16152143")</f>
        <v>https://my.zakupki.prom.ua/cabinet/purchases/state_purchase/view/16152143</v>
      </c>
      <c r="T51" s="1" t="s">
        <v>31</v>
      </c>
      <c r="U51" s="1" t="s">
        <v>83</v>
      </c>
      <c r="V51" s="6">
        <v>1500</v>
      </c>
      <c r="W51" s="1" t="s">
        <v>33</v>
      </c>
      <c r="X51" s="1" t="s">
        <v>131</v>
      </c>
    </row>
    <row r="52" spans="1:24" ht="102" x14ac:dyDescent="0.2">
      <c r="A52" s="1" t="s">
        <v>264</v>
      </c>
      <c r="B52" s="3" t="s">
        <v>245</v>
      </c>
      <c r="C52" s="1" t="s">
        <v>58</v>
      </c>
      <c r="D52" s="1" t="s">
        <v>41</v>
      </c>
      <c r="E52" s="4">
        <v>43930</v>
      </c>
      <c r="F52" s="1"/>
      <c r="G52" s="4">
        <v>43930</v>
      </c>
      <c r="H52" s="5">
        <v>1</v>
      </c>
      <c r="I52" s="6">
        <v>8</v>
      </c>
      <c r="J52" s="6">
        <v>1500</v>
      </c>
      <c r="K52" s="6">
        <v>187.5</v>
      </c>
      <c r="L52" s="6">
        <v>1500</v>
      </c>
      <c r="M52" s="6">
        <v>187.5</v>
      </c>
      <c r="N52" s="7" t="s">
        <v>265</v>
      </c>
      <c r="O52" s="6">
        <v>0</v>
      </c>
      <c r="P52" s="8">
        <v>0</v>
      </c>
      <c r="Q52" s="1" t="s">
        <v>265</v>
      </c>
      <c r="R52" s="1" t="s">
        <v>82</v>
      </c>
      <c r="S52" s="9" t="str">
        <f>HYPERLINK("https://my.zakupki.prom.ua/cabinet/purchases/state_purchase/view/16180847")</f>
        <v>https://my.zakupki.prom.ua/cabinet/purchases/state_purchase/view/16180847</v>
      </c>
      <c r="T52" s="1" t="s">
        <v>31</v>
      </c>
      <c r="U52" s="1" t="s">
        <v>266</v>
      </c>
      <c r="V52" s="6">
        <v>1500</v>
      </c>
      <c r="W52" s="1" t="s">
        <v>33</v>
      </c>
      <c r="X52" s="1" t="s">
        <v>131</v>
      </c>
    </row>
    <row r="53" spans="1:24" ht="102" x14ac:dyDescent="0.2">
      <c r="A53" s="1" t="s">
        <v>267</v>
      </c>
      <c r="B53" s="3" t="s">
        <v>241</v>
      </c>
      <c r="C53" s="1" t="s">
        <v>57</v>
      </c>
      <c r="D53" s="1" t="s">
        <v>41</v>
      </c>
      <c r="E53" s="4">
        <v>43930</v>
      </c>
      <c r="F53" s="1"/>
      <c r="G53" s="4">
        <v>43930</v>
      </c>
      <c r="H53" s="5">
        <v>1</v>
      </c>
      <c r="I53" s="6">
        <v>8</v>
      </c>
      <c r="J53" s="6">
        <v>500</v>
      </c>
      <c r="K53" s="6">
        <v>62.5</v>
      </c>
      <c r="L53" s="6">
        <v>500</v>
      </c>
      <c r="M53" s="6">
        <v>62.5</v>
      </c>
      <c r="N53" s="7" t="s">
        <v>265</v>
      </c>
      <c r="O53" s="6">
        <v>0</v>
      </c>
      <c r="P53" s="8">
        <v>0</v>
      </c>
      <c r="Q53" s="1" t="s">
        <v>265</v>
      </c>
      <c r="R53" s="1" t="s">
        <v>82</v>
      </c>
      <c r="S53" s="9" t="str">
        <f>HYPERLINK("https://my.zakupki.prom.ua/cabinet/purchases/state_purchase/view/16182142")</f>
        <v>https://my.zakupki.prom.ua/cabinet/purchases/state_purchase/view/16182142</v>
      </c>
      <c r="T53" s="1" t="s">
        <v>31</v>
      </c>
      <c r="U53" s="1" t="s">
        <v>92</v>
      </c>
      <c r="V53" s="6">
        <v>500</v>
      </c>
      <c r="W53" s="1" t="s">
        <v>33</v>
      </c>
      <c r="X53" s="1" t="s">
        <v>131</v>
      </c>
    </row>
    <row r="54" spans="1:24" ht="102" x14ac:dyDescent="0.2">
      <c r="A54" s="1" t="s">
        <v>268</v>
      </c>
      <c r="B54" s="3" t="s">
        <v>269</v>
      </c>
      <c r="C54" s="1" t="s">
        <v>58</v>
      </c>
      <c r="D54" s="1" t="s">
        <v>41</v>
      </c>
      <c r="E54" s="4">
        <v>43934</v>
      </c>
      <c r="F54" s="1"/>
      <c r="G54" s="4">
        <v>43934</v>
      </c>
      <c r="H54" s="5">
        <v>1</v>
      </c>
      <c r="I54" s="6">
        <v>8</v>
      </c>
      <c r="J54" s="6">
        <v>1000</v>
      </c>
      <c r="K54" s="6">
        <v>125</v>
      </c>
      <c r="L54" s="6">
        <v>1000</v>
      </c>
      <c r="M54" s="6">
        <v>125</v>
      </c>
      <c r="N54" s="7" t="s">
        <v>270</v>
      </c>
      <c r="O54" s="6">
        <v>0</v>
      </c>
      <c r="P54" s="8">
        <v>0</v>
      </c>
      <c r="Q54" s="1" t="s">
        <v>270</v>
      </c>
      <c r="R54" s="1" t="s">
        <v>74</v>
      </c>
      <c r="S54" s="9" t="str">
        <f>HYPERLINK("https://my.zakupki.prom.ua/cabinet/purchases/state_purchase/view/16233384")</f>
        <v>https://my.zakupki.prom.ua/cabinet/purchases/state_purchase/view/16233384</v>
      </c>
      <c r="T54" s="1" t="s">
        <v>31</v>
      </c>
      <c r="U54" s="1" t="s">
        <v>271</v>
      </c>
      <c r="V54" s="6">
        <v>1000</v>
      </c>
      <c r="W54" s="1" t="s">
        <v>33</v>
      </c>
      <c r="X54" s="1" t="s">
        <v>131</v>
      </c>
    </row>
    <row r="55" spans="1:24" ht="102" x14ac:dyDescent="0.2">
      <c r="A55" s="1" t="s">
        <v>272</v>
      </c>
      <c r="B55" s="3" t="s">
        <v>273</v>
      </c>
      <c r="C55" s="1" t="s">
        <v>57</v>
      </c>
      <c r="D55" s="1" t="s">
        <v>41</v>
      </c>
      <c r="E55" s="4">
        <v>43934</v>
      </c>
      <c r="F55" s="1"/>
      <c r="G55" s="4">
        <v>43934</v>
      </c>
      <c r="H55" s="5">
        <v>1</v>
      </c>
      <c r="I55" s="6">
        <v>8</v>
      </c>
      <c r="J55" s="6">
        <v>1000</v>
      </c>
      <c r="K55" s="6">
        <v>125</v>
      </c>
      <c r="L55" s="6">
        <v>1000</v>
      </c>
      <c r="M55" s="6">
        <v>125</v>
      </c>
      <c r="N55" s="7" t="s">
        <v>270</v>
      </c>
      <c r="O55" s="6">
        <v>0</v>
      </c>
      <c r="P55" s="8">
        <v>0</v>
      </c>
      <c r="Q55" s="1" t="s">
        <v>270</v>
      </c>
      <c r="R55" s="1" t="s">
        <v>74</v>
      </c>
      <c r="S55" s="9" t="str">
        <f>HYPERLINK("https://my.zakupki.prom.ua/cabinet/purchases/state_purchase/view/16233646")</f>
        <v>https://my.zakupki.prom.ua/cabinet/purchases/state_purchase/view/16233646</v>
      </c>
      <c r="T55" s="1" t="s">
        <v>31</v>
      </c>
      <c r="U55" s="1" t="s">
        <v>94</v>
      </c>
      <c r="V55" s="6">
        <v>1000</v>
      </c>
      <c r="W55" s="1" t="s">
        <v>33</v>
      </c>
      <c r="X55" s="1" t="s">
        <v>131</v>
      </c>
    </row>
    <row r="56" spans="1:24" ht="102" x14ac:dyDescent="0.2">
      <c r="A56" s="1" t="s">
        <v>274</v>
      </c>
      <c r="B56" s="3" t="s">
        <v>273</v>
      </c>
      <c r="C56" s="1" t="s">
        <v>57</v>
      </c>
      <c r="D56" s="1" t="s">
        <v>41</v>
      </c>
      <c r="E56" s="4">
        <v>43934</v>
      </c>
      <c r="F56" s="1"/>
      <c r="G56" s="4">
        <v>43934</v>
      </c>
      <c r="H56" s="5">
        <v>1</v>
      </c>
      <c r="I56" s="6">
        <v>8</v>
      </c>
      <c r="J56" s="6">
        <v>800</v>
      </c>
      <c r="K56" s="6">
        <v>100</v>
      </c>
      <c r="L56" s="6">
        <v>800</v>
      </c>
      <c r="M56" s="6">
        <v>100</v>
      </c>
      <c r="N56" s="7" t="s">
        <v>275</v>
      </c>
      <c r="O56" s="6">
        <v>0</v>
      </c>
      <c r="P56" s="8">
        <v>0</v>
      </c>
      <c r="Q56" s="1" t="s">
        <v>275</v>
      </c>
      <c r="R56" s="1" t="s">
        <v>60</v>
      </c>
      <c r="S56" s="9" t="str">
        <f>HYPERLINK("https://my.zakupki.prom.ua/cabinet/purchases/state_purchase/view/16233818")</f>
        <v>https://my.zakupki.prom.ua/cabinet/purchases/state_purchase/view/16233818</v>
      </c>
      <c r="T56" s="1" t="s">
        <v>31</v>
      </c>
      <c r="U56" s="1" t="s">
        <v>276</v>
      </c>
      <c r="V56" s="6">
        <v>800</v>
      </c>
      <c r="W56" s="1" t="s">
        <v>33</v>
      </c>
      <c r="X56" s="1" t="s">
        <v>131</v>
      </c>
    </row>
    <row r="57" spans="1:24" ht="102" x14ac:dyDescent="0.2">
      <c r="A57" s="1" t="s">
        <v>277</v>
      </c>
      <c r="B57" s="3" t="s">
        <v>278</v>
      </c>
      <c r="C57" s="1" t="s">
        <v>58</v>
      </c>
      <c r="D57" s="1" t="s">
        <v>41</v>
      </c>
      <c r="E57" s="4">
        <v>43934</v>
      </c>
      <c r="F57" s="1"/>
      <c r="G57" s="4">
        <v>43934</v>
      </c>
      <c r="H57" s="5">
        <v>1</v>
      </c>
      <c r="I57" s="6">
        <v>8</v>
      </c>
      <c r="J57" s="6">
        <v>1200</v>
      </c>
      <c r="K57" s="6">
        <v>150</v>
      </c>
      <c r="L57" s="6">
        <v>1200</v>
      </c>
      <c r="M57" s="6">
        <v>150</v>
      </c>
      <c r="N57" s="7" t="s">
        <v>275</v>
      </c>
      <c r="O57" s="6">
        <v>0</v>
      </c>
      <c r="P57" s="8">
        <v>0</v>
      </c>
      <c r="Q57" s="1" t="s">
        <v>275</v>
      </c>
      <c r="R57" s="1" t="s">
        <v>60</v>
      </c>
      <c r="S57" s="9" t="str">
        <f>HYPERLINK("https://my.zakupki.prom.ua/cabinet/purchases/state_purchase/view/16234128")</f>
        <v>https://my.zakupki.prom.ua/cabinet/purchases/state_purchase/view/16234128</v>
      </c>
      <c r="T57" s="1" t="s">
        <v>31</v>
      </c>
      <c r="U57" s="1" t="s">
        <v>279</v>
      </c>
      <c r="V57" s="6">
        <v>1200</v>
      </c>
      <c r="W57" s="1" t="s">
        <v>33</v>
      </c>
      <c r="X57" s="1" t="s">
        <v>131</v>
      </c>
    </row>
    <row r="58" spans="1:24" ht="102" x14ac:dyDescent="0.2">
      <c r="A58" s="1" t="s">
        <v>280</v>
      </c>
      <c r="B58" s="3" t="s">
        <v>273</v>
      </c>
      <c r="C58" s="1" t="s">
        <v>57</v>
      </c>
      <c r="D58" s="1" t="s">
        <v>41</v>
      </c>
      <c r="E58" s="4">
        <v>43934</v>
      </c>
      <c r="F58" s="1"/>
      <c r="G58" s="4">
        <v>43934</v>
      </c>
      <c r="H58" s="5">
        <v>1</v>
      </c>
      <c r="I58" s="6">
        <v>8</v>
      </c>
      <c r="J58" s="6">
        <v>1000</v>
      </c>
      <c r="K58" s="6">
        <v>125</v>
      </c>
      <c r="L58" s="6">
        <v>1000</v>
      </c>
      <c r="M58" s="6">
        <v>125</v>
      </c>
      <c r="N58" s="7" t="s">
        <v>281</v>
      </c>
      <c r="O58" s="6">
        <v>0</v>
      </c>
      <c r="P58" s="8">
        <v>0</v>
      </c>
      <c r="Q58" s="1" t="s">
        <v>281</v>
      </c>
      <c r="R58" s="1" t="s">
        <v>127</v>
      </c>
      <c r="S58" s="9" t="str">
        <f>HYPERLINK("https://my.zakupki.prom.ua/cabinet/purchases/state_purchase/view/16234261")</f>
        <v>https://my.zakupki.prom.ua/cabinet/purchases/state_purchase/view/16234261</v>
      </c>
      <c r="T58" s="1" t="s">
        <v>31</v>
      </c>
      <c r="U58" s="1" t="s">
        <v>95</v>
      </c>
      <c r="V58" s="6">
        <v>1000</v>
      </c>
      <c r="W58" s="1" t="s">
        <v>33</v>
      </c>
      <c r="X58" s="1" t="s">
        <v>131</v>
      </c>
    </row>
    <row r="59" spans="1:24" ht="102" x14ac:dyDescent="0.2">
      <c r="A59" s="1" t="s">
        <v>282</v>
      </c>
      <c r="B59" s="3" t="s">
        <v>278</v>
      </c>
      <c r="C59" s="1" t="s">
        <v>58</v>
      </c>
      <c r="D59" s="1" t="s">
        <v>41</v>
      </c>
      <c r="E59" s="4">
        <v>43934</v>
      </c>
      <c r="F59" s="1"/>
      <c r="G59" s="4">
        <v>43934</v>
      </c>
      <c r="H59" s="5">
        <v>1</v>
      </c>
      <c r="I59" s="6">
        <v>8</v>
      </c>
      <c r="J59" s="6">
        <v>1000</v>
      </c>
      <c r="K59" s="6">
        <v>125</v>
      </c>
      <c r="L59" s="6">
        <v>1000</v>
      </c>
      <c r="M59" s="6">
        <v>125</v>
      </c>
      <c r="N59" s="7" t="s">
        <v>281</v>
      </c>
      <c r="O59" s="6">
        <v>0</v>
      </c>
      <c r="P59" s="8">
        <v>0</v>
      </c>
      <c r="Q59" s="1" t="s">
        <v>281</v>
      </c>
      <c r="R59" s="1" t="s">
        <v>127</v>
      </c>
      <c r="S59" s="9" t="str">
        <f>HYPERLINK("https://my.zakupki.prom.ua/cabinet/purchases/state_purchase/view/16234465")</f>
        <v>https://my.zakupki.prom.ua/cabinet/purchases/state_purchase/view/16234465</v>
      </c>
      <c r="T59" s="1" t="s">
        <v>31</v>
      </c>
      <c r="U59" s="1" t="s">
        <v>97</v>
      </c>
      <c r="V59" s="6">
        <v>1000</v>
      </c>
      <c r="W59" s="1" t="s">
        <v>33</v>
      </c>
      <c r="X59" s="1" t="s">
        <v>131</v>
      </c>
    </row>
    <row r="60" spans="1:24" ht="102" x14ac:dyDescent="0.2">
      <c r="A60" s="1" t="s">
        <v>283</v>
      </c>
      <c r="B60" s="3" t="s">
        <v>278</v>
      </c>
      <c r="C60" s="1" t="s">
        <v>58</v>
      </c>
      <c r="D60" s="1" t="s">
        <v>41</v>
      </c>
      <c r="E60" s="4">
        <v>43934</v>
      </c>
      <c r="F60" s="1"/>
      <c r="G60" s="4">
        <v>43934</v>
      </c>
      <c r="H60" s="5">
        <v>1</v>
      </c>
      <c r="I60" s="6">
        <v>8</v>
      </c>
      <c r="J60" s="6">
        <v>1500</v>
      </c>
      <c r="K60" s="6">
        <v>187.5</v>
      </c>
      <c r="L60" s="6">
        <v>1500</v>
      </c>
      <c r="M60" s="6">
        <v>187.5</v>
      </c>
      <c r="N60" s="7" t="s">
        <v>284</v>
      </c>
      <c r="O60" s="6">
        <v>0</v>
      </c>
      <c r="P60" s="8">
        <v>0</v>
      </c>
      <c r="Q60" s="1" t="s">
        <v>284</v>
      </c>
      <c r="R60" s="1" t="s">
        <v>132</v>
      </c>
      <c r="S60" s="9" t="str">
        <f>HYPERLINK("https://my.zakupki.prom.ua/cabinet/purchases/state_purchase/view/16234914")</f>
        <v>https://my.zakupki.prom.ua/cabinet/purchases/state_purchase/view/16234914</v>
      </c>
      <c r="T60" s="1" t="s">
        <v>31</v>
      </c>
      <c r="U60" s="1" t="s">
        <v>98</v>
      </c>
      <c r="V60" s="6">
        <v>1500</v>
      </c>
      <c r="W60" s="1" t="s">
        <v>33</v>
      </c>
      <c r="X60" s="1" t="s">
        <v>131</v>
      </c>
    </row>
    <row r="61" spans="1:24" ht="102" x14ac:dyDescent="0.2">
      <c r="A61" s="1" t="s">
        <v>285</v>
      </c>
      <c r="B61" s="3" t="s">
        <v>273</v>
      </c>
      <c r="C61" s="1" t="s">
        <v>57</v>
      </c>
      <c r="D61" s="1" t="s">
        <v>41</v>
      </c>
      <c r="E61" s="4">
        <v>43934</v>
      </c>
      <c r="F61" s="1"/>
      <c r="G61" s="4">
        <v>43934</v>
      </c>
      <c r="H61" s="5">
        <v>1</v>
      </c>
      <c r="I61" s="6">
        <v>8</v>
      </c>
      <c r="J61" s="6">
        <v>500</v>
      </c>
      <c r="K61" s="6">
        <v>62.5</v>
      </c>
      <c r="L61" s="6">
        <v>500</v>
      </c>
      <c r="M61" s="6">
        <v>62.5</v>
      </c>
      <c r="N61" s="7" t="s">
        <v>284</v>
      </c>
      <c r="O61" s="6">
        <v>0</v>
      </c>
      <c r="P61" s="8">
        <v>0</v>
      </c>
      <c r="Q61" s="1" t="s">
        <v>284</v>
      </c>
      <c r="R61" s="1" t="s">
        <v>132</v>
      </c>
      <c r="S61" s="9" t="str">
        <f>HYPERLINK("https://my.zakupki.prom.ua/cabinet/purchases/state_purchase/view/16235194")</f>
        <v>https://my.zakupki.prom.ua/cabinet/purchases/state_purchase/view/16235194</v>
      </c>
      <c r="T61" s="1" t="s">
        <v>31</v>
      </c>
      <c r="U61" s="1" t="s">
        <v>99</v>
      </c>
      <c r="V61" s="6">
        <v>500</v>
      </c>
      <c r="W61" s="1" t="s">
        <v>33</v>
      </c>
      <c r="X61" s="1" t="s">
        <v>131</v>
      </c>
    </row>
    <row r="62" spans="1:24" ht="102" x14ac:dyDescent="0.2">
      <c r="A62" s="1" t="s">
        <v>286</v>
      </c>
      <c r="B62" s="3" t="s">
        <v>273</v>
      </c>
      <c r="C62" s="1" t="s">
        <v>57</v>
      </c>
      <c r="D62" s="1" t="s">
        <v>41</v>
      </c>
      <c r="E62" s="4">
        <v>43934</v>
      </c>
      <c r="F62" s="1"/>
      <c r="G62" s="4">
        <v>43934</v>
      </c>
      <c r="H62" s="5">
        <v>1</v>
      </c>
      <c r="I62" s="6">
        <v>8</v>
      </c>
      <c r="J62" s="6">
        <v>1000</v>
      </c>
      <c r="K62" s="6">
        <v>125</v>
      </c>
      <c r="L62" s="6">
        <v>1000</v>
      </c>
      <c r="M62" s="6">
        <v>125</v>
      </c>
      <c r="N62" s="7" t="s">
        <v>287</v>
      </c>
      <c r="O62" s="6">
        <v>0</v>
      </c>
      <c r="P62" s="8">
        <v>0</v>
      </c>
      <c r="Q62" s="1" t="s">
        <v>287</v>
      </c>
      <c r="R62" s="1" t="s">
        <v>69</v>
      </c>
      <c r="S62" s="9" t="str">
        <f>HYPERLINK("https://my.zakupki.prom.ua/cabinet/purchases/state_purchase/view/16236723")</f>
        <v>https://my.zakupki.prom.ua/cabinet/purchases/state_purchase/view/16236723</v>
      </c>
      <c r="T62" s="1" t="s">
        <v>31</v>
      </c>
      <c r="U62" s="1" t="s">
        <v>288</v>
      </c>
      <c r="V62" s="6">
        <v>1000</v>
      </c>
      <c r="W62" s="1" t="s">
        <v>33</v>
      </c>
      <c r="X62" s="1" t="s">
        <v>131</v>
      </c>
    </row>
    <row r="63" spans="1:24" ht="102" x14ac:dyDescent="0.2">
      <c r="A63" s="1" t="s">
        <v>289</v>
      </c>
      <c r="B63" s="3" t="s">
        <v>278</v>
      </c>
      <c r="C63" s="1" t="s">
        <v>58</v>
      </c>
      <c r="D63" s="1" t="s">
        <v>41</v>
      </c>
      <c r="E63" s="4">
        <v>43934</v>
      </c>
      <c r="F63" s="1"/>
      <c r="G63" s="4">
        <v>43934</v>
      </c>
      <c r="H63" s="5">
        <v>1</v>
      </c>
      <c r="I63" s="6">
        <v>8</v>
      </c>
      <c r="J63" s="6">
        <v>1000</v>
      </c>
      <c r="K63" s="6">
        <v>125</v>
      </c>
      <c r="L63" s="6">
        <v>1000</v>
      </c>
      <c r="M63" s="6">
        <v>125</v>
      </c>
      <c r="N63" s="7" t="s">
        <v>287</v>
      </c>
      <c r="O63" s="6">
        <v>0</v>
      </c>
      <c r="P63" s="8">
        <v>0</v>
      </c>
      <c r="Q63" s="1" t="s">
        <v>287</v>
      </c>
      <c r="R63" s="1" t="s">
        <v>69</v>
      </c>
      <c r="S63" s="9" t="str">
        <f>HYPERLINK("https://my.zakupki.prom.ua/cabinet/purchases/state_purchase/view/16236901")</f>
        <v>https://my.zakupki.prom.ua/cabinet/purchases/state_purchase/view/16236901</v>
      </c>
      <c r="T63" s="1" t="s">
        <v>31</v>
      </c>
      <c r="U63" s="1" t="s">
        <v>290</v>
      </c>
      <c r="V63" s="6">
        <v>1000</v>
      </c>
      <c r="W63" s="1" t="s">
        <v>33</v>
      </c>
      <c r="X63" s="1" t="s">
        <v>131</v>
      </c>
    </row>
    <row r="64" spans="1:24" ht="102" x14ac:dyDescent="0.2">
      <c r="A64" s="1" t="s">
        <v>291</v>
      </c>
      <c r="B64" s="3" t="s">
        <v>292</v>
      </c>
      <c r="C64" s="1" t="s">
        <v>79</v>
      </c>
      <c r="D64" s="1" t="s">
        <v>41</v>
      </c>
      <c r="E64" s="4">
        <v>43934</v>
      </c>
      <c r="F64" s="1"/>
      <c r="G64" s="4">
        <v>43934</v>
      </c>
      <c r="H64" s="5">
        <v>1</v>
      </c>
      <c r="I64" s="6">
        <v>12</v>
      </c>
      <c r="J64" s="6">
        <v>7548</v>
      </c>
      <c r="K64" s="6">
        <v>629</v>
      </c>
      <c r="L64" s="6">
        <v>7548</v>
      </c>
      <c r="M64" s="6">
        <v>629</v>
      </c>
      <c r="N64" s="7" t="s">
        <v>80</v>
      </c>
      <c r="O64" s="6">
        <v>0</v>
      </c>
      <c r="P64" s="8">
        <v>0</v>
      </c>
      <c r="Q64" s="1" t="s">
        <v>80</v>
      </c>
      <c r="R64" s="1" t="s">
        <v>81</v>
      </c>
      <c r="S64" s="9" t="str">
        <f>HYPERLINK("https://my.zakupki.prom.ua/cabinet/purchases/state_purchase/view/16237342")</f>
        <v>https://my.zakupki.prom.ua/cabinet/purchases/state_purchase/view/16237342</v>
      </c>
      <c r="T64" s="1" t="s">
        <v>31</v>
      </c>
      <c r="U64" s="1" t="s">
        <v>293</v>
      </c>
      <c r="V64" s="6">
        <v>7548</v>
      </c>
      <c r="W64" s="1" t="s">
        <v>33</v>
      </c>
      <c r="X64" s="1" t="s">
        <v>131</v>
      </c>
    </row>
    <row r="65" spans="1:24" ht="102" x14ac:dyDescent="0.2">
      <c r="A65" s="1" t="s">
        <v>294</v>
      </c>
      <c r="B65" s="3" t="s">
        <v>273</v>
      </c>
      <c r="C65" s="1" t="s">
        <v>57</v>
      </c>
      <c r="D65" s="1" t="s">
        <v>41</v>
      </c>
      <c r="E65" s="4">
        <v>43934</v>
      </c>
      <c r="F65" s="1"/>
      <c r="G65" s="4">
        <v>43934</v>
      </c>
      <c r="H65" s="5">
        <v>1</v>
      </c>
      <c r="I65" s="6">
        <v>8</v>
      </c>
      <c r="J65" s="6">
        <v>1000</v>
      </c>
      <c r="K65" s="6">
        <v>125</v>
      </c>
      <c r="L65" s="6">
        <v>1000</v>
      </c>
      <c r="M65" s="6">
        <v>125</v>
      </c>
      <c r="N65" s="7" t="s">
        <v>295</v>
      </c>
      <c r="O65" s="6">
        <v>0</v>
      </c>
      <c r="P65" s="8">
        <v>0</v>
      </c>
      <c r="Q65" s="1" t="s">
        <v>295</v>
      </c>
      <c r="R65" s="1" t="s">
        <v>67</v>
      </c>
      <c r="S65" s="9" t="str">
        <f>HYPERLINK("https://my.zakupki.prom.ua/cabinet/purchases/state_purchase/view/16237709")</f>
        <v>https://my.zakupki.prom.ua/cabinet/purchases/state_purchase/view/16237709</v>
      </c>
      <c r="T65" s="1" t="s">
        <v>31</v>
      </c>
      <c r="U65" s="1" t="s">
        <v>296</v>
      </c>
      <c r="V65" s="6">
        <v>1000</v>
      </c>
      <c r="W65" s="1" t="s">
        <v>33</v>
      </c>
      <c r="X65" s="1" t="s">
        <v>131</v>
      </c>
    </row>
    <row r="66" spans="1:24" ht="102" x14ac:dyDescent="0.2">
      <c r="A66" s="1" t="s">
        <v>297</v>
      </c>
      <c r="B66" s="3" t="s">
        <v>278</v>
      </c>
      <c r="C66" s="1" t="s">
        <v>58</v>
      </c>
      <c r="D66" s="1" t="s">
        <v>41</v>
      </c>
      <c r="E66" s="4">
        <v>43934</v>
      </c>
      <c r="F66" s="1"/>
      <c r="G66" s="4">
        <v>43934</v>
      </c>
      <c r="H66" s="5">
        <v>1</v>
      </c>
      <c r="I66" s="6">
        <v>8</v>
      </c>
      <c r="J66" s="6">
        <v>1000</v>
      </c>
      <c r="K66" s="6">
        <v>125</v>
      </c>
      <c r="L66" s="6">
        <v>1000</v>
      </c>
      <c r="M66" s="6">
        <v>125</v>
      </c>
      <c r="N66" s="7" t="s">
        <v>295</v>
      </c>
      <c r="O66" s="6">
        <v>0</v>
      </c>
      <c r="P66" s="8">
        <v>0</v>
      </c>
      <c r="Q66" s="1" t="s">
        <v>295</v>
      </c>
      <c r="R66" s="1" t="s">
        <v>67</v>
      </c>
      <c r="S66" s="9" t="str">
        <f>HYPERLINK("https://my.zakupki.prom.ua/cabinet/purchases/state_purchase/view/16238253")</f>
        <v>https://my.zakupki.prom.ua/cabinet/purchases/state_purchase/view/16238253</v>
      </c>
      <c r="T66" s="1" t="s">
        <v>31</v>
      </c>
      <c r="U66" s="1" t="s">
        <v>101</v>
      </c>
      <c r="V66" s="6">
        <v>1000</v>
      </c>
      <c r="W66" s="1" t="s">
        <v>33</v>
      </c>
      <c r="X66" s="1" t="s">
        <v>131</v>
      </c>
    </row>
    <row r="67" spans="1:24" ht="102" x14ac:dyDescent="0.2">
      <c r="A67" s="1" t="s">
        <v>298</v>
      </c>
      <c r="B67" s="3" t="s">
        <v>273</v>
      </c>
      <c r="C67" s="1" t="s">
        <v>57</v>
      </c>
      <c r="D67" s="1" t="s">
        <v>41</v>
      </c>
      <c r="E67" s="4">
        <v>43934</v>
      </c>
      <c r="F67" s="1"/>
      <c r="G67" s="4">
        <v>43934</v>
      </c>
      <c r="H67" s="5">
        <v>1</v>
      </c>
      <c r="I67" s="6">
        <v>8</v>
      </c>
      <c r="J67" s="6">
        <v>1000</v>
      </c>
      <c r="K67" s="6">
        <v>125</v>
      </c>
      <c r="L67" s="6">
        <v>1000</v>
      </c>
      <c r="M67" s="6">
        <v>125</v>
      </c>
      <c r="N67" s="7" t="s">
        <v>299</v>
      </c>
      <c r="O67" s="6">
        <v>0</v>
      </c>
      <c r="P67" s="8">
        <v>0</v>
      </c>
      <c r="Q67" s="1" t="s">
        <v>299</v>
      </c>
      <c r="R67" s="1" t="s">
        <v>71</v>
      </c>
      <c r="S67" s="9" t="str">
        <f>HYPERLINK("https://my.zakupki.prom.ua/cabinet/purchases/state_purchase/view/16239192")</f>
        <v>https://my.zakupki.prom.ua/cabinet/purchases/state_purchase/view/16239192</v>
      </c>
      <c r="T67" s="1" t="s">
        <v>31</v>
      </c>
      <c r="U67" s="1" t="s">
        <v>300</v>
      </c>
      <c r="V67" s="6">
        <v>1000</v>
      </c>
      <c r="W67" s="1" t="s">
        <v>33</v>
      </c>
      <c r="X67" s="1" t="s">
        <v>131</v>
      </c>
    </row>
    <row r="68" spans="1:24" ht="102" x14ac:dyDescent="0.2">
      <c r="A68" s="1" t="s">
        <v>301</v>
      </c>
      <c r="B68" s="3" t="s">
        <v>278</v>
      </c>
      <c r="C68" s="1" t="s">
        <v>58</v>
      </c>
      <c r="D68" s="1" t="s">
        <v>41</v>
      </c>
      <c r="E68" s="4">
        <v>43934</v>
      </c>
      <c r="F68" s="1"/>
      <c r="G68" s="4">
        <v>43934</v>
      </c>
      <c r="H68" s="5">
        <v>1</v>
      </c>
      <c r="I68" s="6">
        <v>8</v>
      </c>
      <c r="J68" s="6">
        <v>3000</v>
      </c>
      <c r="K68" s="6">
        <v>375</v>
      </c>
      <c r="L68" s="6">
        <v>3000</v>
      </c>
      <c r="M68" s="6">
        <v>375</v>
      </c>
      <c r="N68" s="7" t="s">
        <v>299</v>
      </c>
      <c r="O68" s="6">
        <v>0</v>
      </c>
      <c r="P68" s="8">
        <v>0</v>
      </c>
      <c r="Q68" s="1" t="s">
        <v>299</v>
      </c>
      <c r="R68" s="1" t="s">
        <v>71</v>
      </c>
      <c r="S68" s="9" t="str">
        <f>HYPERLINK("https://my.zakupki.prom.ua/cabinet/purchases/state_purchase/view/16239606")</f>
        <v>https://my.zakupki.prom.ua/cabinet/purchases/state_purchase/view/16239606</v>
      </c>
      <c r="T68" s="1" t="s">
        <v>31</v>
      </c>
      <c r="U68" s="1" t="s">
        <v>302</v>
      </c>
      <c r="V68" s="6">
        <v>3000</v>
      </c>
      <c r="W68" s="1" t="s">
        <v>33</v>
      </c>
      <c r="X68" s="1" t="s">
        <v>131</v>
      </c>
    </row>
    <row r="69" spans="1:24" ht="102" x14ac:dyDescent="0.2">
      <c r="A69" s="1" t="s">
        <v>303</v>
      </c>
      <c r="B69" s="3" t="s">
        <v>304</v>
      </c>
      <c r="C69" s="1" t="s">
        <v>57</v>
      </c>
      <c r="D69" s="1" t="s">
        <v>41</v>
      </c>
      <c r="E69" s="4">
        <v>43934</v>
      </c>
      <c r="F69" s="1"/>
      <c r="G69" s="4">
        <v>43934</v>
      </c>
      <c r="H69" s="5">
        <v>1</v>
      </c>
      <c r="I69" s="6">
        <v>8</v>
      </c>
      <c r="J69" s="6">
        <v>1000</v>
      </c>
      <c r="K69" s="6">
        <v>125</v>
      </c>
      <c r="L69" s="6">
        <v>1000</v>
      </c>
      <c r="M69" s="6">
        <v>125</v>
      </c>
      <c r="N69" s="7" t="s">
        <v>305</v>
      </c>
      <c r="O69" s="6">
        <v>0</v>
      </c>
      <c r="P69" s="8">
        <v>0</v>
      </c>
      <c r="Q69" s="1" t="s">
        <v>305</v>
      </c>
      <c r="R69" s="1" t="s">
        <v>93</v>
      </c>
      <c r="S69" s="9" t="str">
        <f>HYPERLINK("https://my.zakupki.prom.ua/cabinet/purchases/state_purchase/view/16244948")</f>
        <v>https://my.zakupki.prom.ua/cabinet/purchases/state_purchase/view/16244948</v>
      </c>
      <c r="T69" s="1" t="s">
        <v>31</v>
      </c>
      <c r="U69" s="1" t="s">
        <v>306</v>
      </c>
      <c r="V69" s="6">
        <v>1000</v>
      </c>
      <c r="W69" s="1" t="s">
        <v>33</v>
      </c>
      <c r="X69" s="1" t="s">
        <v>131</v>
      </c>
    </row>
    <row r="70" spans="1:24" ht="102" x14ac:dyDescent="0.2">
      <c r="A70" s="1" t="s">
        <v>307</v>
      </c>
      <c r="B70" s="3" t="s">
        <v>308</v>
      </c>
      <c r="C70" s="1" t="s">
        <v>58</v>
      </c>
      <c r="D70" s="1" t="s">
        <v>41</v>
      </c>
      <c r="E70" s="4">
        <v>43934</v>
      </c>
      <c r="F70" s="1"/>
      <c r="G70" s="4">
        <v>43934</v>
      </c>
      <c r="H70" s="5">
        <v>1</v>
      </c>
      <c r="I70" s="6">
        <v>8</v>
      </c>
      <c r="J70" s="6">
        <v>1000</v>
      </c>
      <c r="K70" s="6">
        <v>125</v>
      </c>
      <c r="L70" s="6">
        <v>1000</v>
      </c>
      <c r="M70" s="6">
        <v>125</v>
      </c>
      <c r="N70" s="7" t="s">
        <v>305</v>
      </c>
      <c r="O70" s="6">
        <v>0</v>
      </c>
      <c r="P70" s="8">
        <v>0</v>
      </c>
      <c r="Q70" s="1" t="s">
        <v>305</v>
      </c>
      <c r="R70" s="1" t="s">
        <v>93</v>
      </c>
      <c r="S70" s="9" t="str">
        <f>HYPERLINK("https://my.zakupki.prom.ua/cabinet/purchases/state_purchase/view/16245074")</f>
        <v>https://my.zakupki.prom.ua/cabinet/purchases/state_purchase/view/16245074</v>
      </c>
      <c r="T70" s="1" t="s">
        <v>31</v>
      </c>
      <c r="U70" s="1" t="s">
        <v>309</v>
      </c>
      <c r="V70" s="6">
        <v>1000</v>
      </c>
      <c r="W70" s="1" t="s">
        <v>33</v>
      </c>
      <c r="X70" s="1" t="s">
        <v>131</v>
      </c>
    </row>
    <row r="71" spans="1:24" ht="102" x14ac:dyDescent="0.2">
      <c r="A71" s="1" t="s">
        <v>310</v>
      </c>
      <c r="B71" s="3" t="s">
        <v>311</v>
      </c>
      <c r="C71" s="1" t="s">
        <v>57</v>
      </c>
      <c r="D71" s="1" t="s">
        <v>41</v>
      </c>
      <c r="E71" s="4">
        <v>43934</v>
      </c>
      <c r="F71" s="1"/>
      <c r="G71" s="4">
        <v>43934</v>
      </c>
      <c r="H71" s="5">
        <v>1</v>
      </c>
      <c r="I71" s="6">
        <v>8</v>
      </c>
      <c r="J71" s="6">
        <v>800</v>
      </c>
      <c r="K71" s="6">
        <v>100</v>
      </c>
      <c r="L71" s="6">
        <v>800</v>
      </c>
      <c r="M71" s="6">
        <v>100</v>
      </c>
      <c r="N71" s="7" t="s">
        <v>312</v>
      </c>
      <c r="O71" s="6">
        <v>0</v>
      </c>
      <c r="P71" s="8">
        <v>0</v>
      </c>
      <c r="Q71" s="1" t="s">
        <v>312</v>
      </c>
      <c r="R71" s="1" t="s">
        <v>313</v>
      </c>
      <c r="S71" s="9" t="str">
        <f>HYPERLINK("https://my.zakupki.prom.ua/cabinet/purchases/state_purchase/view/16246449")</f>
        <v>https://my.zakupki.prom.ua/cabinet/purchases/state_purchase/view/16246449</v>
      </c>
      <c r="T71" s="1" t="s">
        <v>31</v>
      </c>
      <c r="U71" s="1" t="s">
        <v>107</v>
      </c>
      <c r="V71" s="6">
        <v>800</v>
      </c>
      <c r="W71" s="1" t="s">
        <v>33</v>
      </c>
      <c r="X71" s="1" t="s">
        <v>131</v>
      </c>
    </row>
    <row r="72" spans="1:24" ht="102" x14ac:dyDescent="0.2">
      <c r="A72" s="1" t="s">
        <v>314</v>
      </c>
      <c r="B72" s="3" t="s">
        <v>278</v>
      </c>
      <c r="C72" s="1" t="s">
        <v>58</v>
      </c>
      <c r="D72" s="1" t="s">
        <v>41</v>
      </c>
      <c r="E72" s="4">
        <v>43934</v>
      </c>
      <c r="F72" s="1"/>
      <c r="G72" s="4">
        <v>43934</v>
      </c>
      <c r="H72" s="5">
        <v>1</v>
      </c>
      <c r="I72" s="6">
        <v>8</v>
      </c>
      <c r="J72" s="6">
        <v>1200</v>
      </c>
      <c r="K72" s="6">
        <v>150</v>
      </c>
      <c r="L72" s="6">
        <v>1200</v>
      </c>
      <c r="M72" s="6">
        <v>150</v>
      </c>
      <c r="N72" s="7" t="s">
        <v>312</v>
      </c>
      <c r="O72" s="6">
        <v>0</v>
      </c>
      <c r="P72" s="8">
        <v>0</v>
      </c>
      <c r="Q72" s="1" t="s">
        <v>312</v>
      </c>
      <c r="R72" s="1" t="s">
        <v>313</v>
      </c>
      <c r="S72" s="9" t="str">
        <f>HYPERLINK("https://my.zakupki.prom.ua/cabinet/purchases/state_purchase/view/16246788")</f>
        <v>https://my.zakupki.prom.ua/cabinet/purchases/state_purchase/view/16246788</v>
      </c>
      <c r="T72" s="1" t="s">
        <v>31</v>
      </c>
      <c r="U72" s="1" t="s">
        <v>315</v>
      </c>
      <c r="V72" s="6">
        <v>1200</v>
      </c>
      <c r="W72" s="1" t="s">
        <v>33</v>
      </c>
      <c r="X72" s="1" t="s">
        <v>131</v>
      </c>
    </row>
    <row r="73" spans="1:24" ht="102" x14ac:dyDescent="0.2">
      <c r="A73" s="1" t="s">
        <v>316</v>
      </c>
      <c r="B73" s="3" t="s">
        <v>317</v>
      </c>
      <c r="C73" s="1" t="s">
        <v>24</v>
      </c>
      <c r="D73" s="1" t="s">
        <v>318</v>
      </c>
      <c r="E73" s="4">
        <v>43948</v>
      </c>
      <c r="F73" s="1"/>
      <c r="G73" s="4">
        <v>43956</v>
      </c>
      <c r="H73" s="5">
        <v>1</v>
      </c>
      <c r="I73" s="6">
        <v>0.92</v>
      </c>
      <c r="J73" s="6">
        <v>2464.73</v>
      </c>
      <c r="K73" s="6">
        <v>2679.054347826087</v>
      </c>
      <c r="L73" s="6">
        <v>2464.73</v>
      </c>
      <c r="M73" s="6">
        <v>2679.054347826087</v>
      </c>
      <c r="N73" s="7" t="s">
        <v>139</v>
      </c>
      <c r="O73" s="6">
        <v>0</v>
      </c>
      <c r="P73" s="8">
        <v>0</v>
      </c>
      <c r="Q73" s="1" t="s">
        <v>139</v>
      </c>
      <c r="R73" s="1" t="s">
        <v>140</v>
      </c>
      <c r="S73" s="9" t="str">
        <f>HYPERLINK("https://my.zakupki.prom.ua/cabinet/purchases/state_purchase/view/16482182")</f>
        <v>https://my.zakupki.prom.ua/cabinet/purchases/state_purchase/view/16482182</v>
      </c>
      <c r="T73" s="1" t="s">
        <v>31</v>
      </c>
      <c r="U73" s="1" t="s">
        <v>141</v>
      </c>
      <c r="V73" s="6">
        <v>2464.73</v>
      </c>
      <c r="W73" s="1" t="s">
        <v>33</v>
      </c>
      <c r="X73" s="1" t="s">
        <v>34</v>
      </c>
    </row>
    <row r="74" spans="1:24" ht="102" x14ac:dyDescent="0.2">
      <c r="A74" s="1" t="s">
        <v>319</v>
      </c>
      <c r="B74" s="3" t="s">
        <v>138</v>
      </c>
      <c r="C74" s="1" t="s">
        <v>24</v>
      </c>
      <c r="D74" s="1" t="s">
        <v>318</v>
      </c>
      <c r="E74" s="4">
        <v>43948</v>
      </c>
      <c r="F74" s="1"/>
      <c r="G74" s="4">
        <v>43956</v>
      </c>
      <c r="H74" s="5">
        <v>1</v>
      </c>
      <c r="I74" s="6">
        <v>2.8370000000000002</v>
      </c>
      <c r="J74" s="6">
        <v>7974.81</v>
      </c>
      <c r="K74" s="6">
        <v>2811.0010574550583</v>
      </c>
      <c r="L74" s="6">
        <v>7974.81</v>
      </c>
      <c r="M74" s="6">
        <v>2811.0010574550583</v>
      </c>
      <c r="N74" s="7" t="s">
        <v>38</v>
      </c>
      <c r="O74" s="6">
        <v>0</v>
      </c>
      <c r="P74" s="8">
        <v>0</v>
      </c>
      <c r="Q74" s="1" t="s">
        <v>38</v>
      </c>
      <c r="R74" s="1" t="s">
        <v>39</v>
      </c>
      <c r="S74" s="9" t="str">
        <f>HYPERLINK("https://my.zakupki.prom.ua/cabinet/purchases/state_purchase/view/16483129")</f>
        <v>https://my.zakupki.prom.ua/cabinet/purchases/state_purchase/view/16483129</v>
      </c>
      <c r="T74" s="1" t="s">
        <v>31</v>
      </c>
      <c r="U74" s="1" t="s">
        <v>40</v>
      </c>
      <c r="V74" s="6">
        <v>7974.81</v>
      </c>
      <c r="W74" s="1" t="s">
        <v>33</v>
      </c>
      <c r="X74" s="1" t="s">
        <v>34</v>
      </c>
    </row>
    <row r="75" spans="1:24" ht="102" x14ac:dyDescent="0.2">
      <c r="A75" s="1" t="s">
        <v>320</v>
      </c>
      <c r="B75" s="3" t="s">
        <v>321</v>
      </c>
      <c r="C75" s="1" t="s">
        <v>322</v>
      </c>
      <c r="D75" s="1" t="s">
        <v>41</v>
      </c>
      <c r="E75" s="4">
        <v>43976</v>
      </c>
      <c r="F75" s="1"/>
      <c r="G75" s="4">
        <v>43976</v>
      </c>
      <c r="H75" s="5">
        <v>1</v>
      </c>
      <c r="I75" s="6">
        <v>1</v>
      </c>
      <c r="J75" s="6">
        <v>1175</v>
      </c>
      <c r="K75" s="6">
        <v>1175</v>
      </c>
      <c r="L75" s="6">
        <v>1175</v>
      </c>
      <c r="M75" s="6">
        <v>1175</v>
      </c>
      <c r="N75" s="7" t="s">
        <v>323</v>
      </c>
      <c r="O75" s="6">
        <v>0</v>
      </c>
      <c r="P75" s="8">
        <v>0</v>
      </c>
      <c r="Q75" s="1" t="s">
        <v>323</v>
      </c>
      <c r="R75" s="1" t="s">
        <v>324</v>
      </c>
      <c r="S75" s="9" t="str">
        <f>HYPERLINK("https://my.zakupki.prom.ua/cabinet/purchases/state_purchase/view/16844642")</f>
        <v>https://my.zakupki.prom.ua/cabinet/purchases/state_purchase/view/16844642</v>
      </c>
      <c r="T75" s="1" t="s">
        <v>31</v>
      </c>
      <c r="U75" s="1" t="s">
        <v>325</v>
      </c>
      <c r="V75" s="6">
        <v>1175</v>
      </c>
      <c r="W75" s="1" t="s">
        <v>33</v>
      </c>
      <c r="X75" s="1" t="s">
        <v>34</v>
      </c>
    </row>
    <row r="76" spans="1:24" ht="102" x14ac:dyDescent="0.2">
      <c r="A76" s="1" t="s">
        <v>326</v>
      </c>
      <c r="B76" s="3" t="s">
        <v>327</v>
      </c>
      <c r="C76" s="1" t="s">
        <v>322</v>
      </c>
      <c r="D76" s="1" t="s">
        <v>41</v>
      </c>
      <c r="E76" s="4">
        <v>43978</v>
      </c>
      <c r="F76" s="1"/>
      <c r="G76" s="4">
        <v>43978</v>
      </c>
      <c r="H76" s="5">
        <v>1</v>
      </c>
      <c r="I76" s="6">
        <v>1</v>
      </c>
      <c r="J76" s="6">
        <v>1175</v>
      </c>
      <c r="K76" s="6">
        <v>1175</v>
      </c>
      <c r="L76" s="6">
        <v>1175</v>
      </c>
      <c r="M76" s="6">
        <v>1175</v>
      </c>
      <c r="N76" s="7" t="s">
        <v>323</v>
      </c>
      <c r="O76" s="6">
        <v>0</v>
      </c>
      <c r="P76" s="8">
        <v>0</v>
      </c>
      <c r="Q76" s="1" t="s">
        <v>323</v>
      </c>
      <c r="R76" s="1" t="s">
        <v>324</v>
      </c>
      <c r="S76" s="9" t="str">
        <f>HYPERLINK("https://my.zakupki.prom.ua/cabinet/purchases/state_purchase/view/16887891")</f>
        <v>https://my.zakupki.prom.ua/cabinet/purchases/state_purchase/view/16887891</v>
      </c>
      <c r="T76" s="1" t="s">
        <v>31</v>
      </c>
      <c r="U76" s="1" t="s">
        <v>328</v>
      </c>
      <c r="V76" s="6">
        <v>1175</v>
      </c>
      <c r="W76" s="1" t="s">
        <v>33</v>
      </c>
      <c r="X76" s="1" t="s">
        <v>34</v>
      </c>
    </row>
    <row r="77" spans="1:24" ht="102" x14ac:dyDescent="0.2">
      <c r="A77" s="1" t="s">
        <v>329</v>
      </c>
      <c r="B77" s="3" t="s">
        <v>330</v>
      </c>
      <c r="C77" s="1" t="s">
        <v>331</v>
      </c>
      <c r="D77" s="1" t="s">
        <v>41</v>
      </c>
      <c r="E77" s="4">
        <v>43984</v>
      </c>
      <c r="F77" s="1"/>
      <c r="G77" s="4">
        <v>43984</v>
      </c>
      <c r="H77" s="5">
        <v>1</v>
      </c>
      <c r="I77" s="6">
        <v>4</v>
      </c>
      <c r="J77" s="6">
        <v>2787.84</v>
      </c>
      <c r="K77" s="6">
        <v>696.96</v>
      </c>
      <c r="L77" s="6">
        <v>2787.84</v>
      </c>
      <c r="M77" s="6">
        <v>696.96</v>
      </c>
      <c r="N77" s="7" t="s">
        <v>332</v>
      </c>
      <c r="O77" s="6">
        <v>0</v>
      </c>
      <c r="P77" s="8">
        <v>0</v>
      </c>
      <c r="Q77" s="1" t="s">
        <v>332</v>
      </c>
      <c r="R77" s="1" t="s">
        <v>333</v>
      </c>
      <c r="S77" s="9" t="str">
        <f>HYPERLINK("https://my.zakupki.prom.ua/cabinet/purchases/state_purchase/view/16987662")</f>
        <v>https://my.zakupki.prom.ua/cabinet/purchases/state_purchase/view/16987662</v>
      </c>
      <c r="T77" s="1" t="s">
        <v>31</v>
      </c>
      <c r="U77" s="1" t="s">
        <v>334</v>
      </c>
      <c r="V77" s="6">
        <v>2787.84</v>
      </c>
      <c r="W77" s="1" t="s">
        <v>33</v>
      </c>
      <c r="X77" s="1" t="s">
        <v>34</v>
      </c>
    </row>
    <row r="78" spans="1:24" ht="102" x14ac:dyDescent="0.2">
      <c r="A78" s="1" t="s">
        <v>335</v>
      </c>
      <c r="B78" s="3" t="s">
        <v>336</v>
      </c>
      <c r="C78" s="1" t="s">
        <v>337</v>
      </c>
      <c r="D78" s="1" t="s">
        <v>41</v>
      </c>
      <c r="E78" s="4">
        <v>43984</v>
      </c>
      <c r="F78" s="1"/>
      <c r="G78" s="4">
        <v>43984</v>
      </c>
      <c r="H78" s="5">
        <v>1</v>
      </c>
      <c r="I78" s="6">
        <v>1</v>
      </c>
      <c r="J78" s="6">
        <v>1534.98</v>
      </c>
      <c r="K78" s="6">
        <v>1534.98</v>
      </c>
      <c r="L78" s="6">
        <v>1534.98</v>
      </c>
      <c r="M78" s="6">
        <v>1534.98</v>
      </c>
      <c r="N78" s="7" t="s">
        <v>332</v>
      </c>
      <c r="O78" s="6">
        <v>0</v>
      </c>
      <c r="P78" s="8">
        <v>0</v>
      </c>
      <c r="Q78" s="1" t="s">
        <v>332</v>
      </c>
      <c r="R78" s="1" t="s">
        <v>333</v>
      </c>
      <c r="S78" s="9" t="str">
        <f>HYPERLINK("https://my.zakupki.prom.ua/cabinet/purchases/state_purchase/view/16991638")</f>
        <v>https://my.zakupki.prom.ua/cabinet/purchases/state_purchase/view/16991638</v>
      </c>
      <c r="T78" s="1" t="s">
        <v>31</v>
      </c>
      <c r="U78" s="1" t="s">
        <v>334</v>
      </c>
      <c r="V78" s="6">
        <v>1534.98</v>
      </c>
      <c r="W78" s="1" t="s">
        <v>33</v>
      </c>
      <c r="X78" s="1" t="s">
        <v>34</v>
      </c>
    </row>
    <row r="79" spans="1:24" ht="102" x14ac:dyDescent="0.2">
      <c r="A79" s="1" t="s">
        <v>338</v>
      </c>
      <c r="B79" s="3" t="s">
        <v>339</v>
      </c>
      <c r="C79" s="1" t="s">
        <v>116</v>
      </c>
      <c r="D79" s="1" t="s">
        <v>41</v>
      </c>
      <c r="E79" s="4">
        <v>43985</v>
      </c>
      <c r="F79" s="1"/>
      <c r="G79" s="4">
        <v>43985</v>
      </c>
      <c r="H79" s="5">
        <v>1</v>
      </c>
      <c r="I79" s="6">
        <v>3</v>
      </c>
      <c r="J79" s="6">
        <v>18</v>
      </c>
      <c r="K79" s="6">
        <v>6</v>
      </c>
      <c r="L79" s="6">
        <v>18</v>
      </c>
      <c r="M79" s="6">
        <v>6</v>
      </c>
      <c r="N79" s="7" t="s">
        <v>117</v>
      </c>
      <c r="O79" s="6">
        <v>0</v>
      </c>
      <c r="P79" s="8">
        <v>0</v>
      </c>
      <c r="Q79" s="1" t="s">
        <v>117</v>
      </c>
      <c r="R79" s="1" t="s">
        <v>118</v>
      </c>
      <c r="S79" s="9" t="str">
        <f>HYPERLINK("https://my.zakupki.prom.ua/cabinet/purchases/state_purchase/view/17009901")</f>
        <v>https://my.zakupki.prom.ua/cabinet/purchases/state_purchase/view/17009901</v>
      </c>
      <c r="T79" s="1" t="s">
        <v>31</v>
      </c>
      <c r="U79" s="1" t="s">
        <v>340</v>
      </c>
      <c r="V79" s="6">
        <v>18</v>
      </c>
      <c r="W79" s="1" t="s">
        <v>33</v>
      </c>
      <c r="X79" s="1" t="s">
        <v>34</v>
      </c>
    </row>
    <row r="80" spans="1:24" ht="102" x14ac:dyDescent="0.2">
      <c r="A80" s="1" t="s">
        <v>341</v>
      </c>
      <c r="B80" s="3" t="s">
        <v>342</v>
      </c>
      <c r="C80" s="1" t="s">
        <v>116</v>
      </c>
      <c r="D80" s="1" t="s">
        <v>41</v>
      </c>
      <c r="E80" s="4">
        <v>43985</v>
      </c>
      <c r="F80" s="1"/>
      <c r="G80" s="4">
        <v>43985</v>
      </c>
      <c r="H80" s="5">
        <v>1</v>
      </c>
      <c r="I80" s="6">
        <v>1</v>
      </c>
      <c r="J80" s="6">
        <v>480</v>
      </c>
      <c r="K80" s="6">
        <v>480</v>
      </c>
      <c r="L80" s="6">
        <v>480</v>
      </c>
      <c r="M80" s="6">
        <v>480</v>
      </c>
      <c r="N80" s="7" t="s">
        <v>117</v>
      </c>
      <c r="O80" s="6">
        <v>0</v>
      </c>
      <c r="P80" s="8">
        <v>0</v>
      </c>
      <c r="Q80" s="1" t="s">
        <v>117</v>
      </c>
      <c r="R80" s="1" t="s">
        <v>118</v>
      </c>
      <c r="S80" s="9" t="str">
        <f>HYPERLINK("https://my.zakupki.prom.ua/cabinet/purchases/state_purchase/view/17011272")</f>
        <v>https://my.zakupki.prom.ua/cabinet/purchases/state_purchase/view/17011272</v>
      </c>
      <c r="T80" s="1" t="s">
        <v>31</v>
      </c>
      <c r="U80" s="1" t="s">
        <v>340</v>
      </c>
      <c r="V80" s="6">
        <v>480</v>
      </c>
      <c r="W80" s="1" t="s">
        <v>33</v>
      </c>
      <c r="X80" s="1" t="s">
        <v>34</v>
      </c>
    </row>
    <row r="81" spans="1:24" ht="102" x14ac:dyDescent="0.2">
      <c r="A81" s="1" t="s">
        <v>343</v>
      </c>
      <c r="B81" s="3" t="s">
        <v>231</v>
      </c>
      <c r="C81" s="1" t="s">
        <v>119</v>
      </c>
      <c r="D81" s="1" t="s">
        <v>25</v>
      </c>
      <c r="E81" s="4">
        <v>43985</v>
      </c>
      <c r="F81" s="1"/>
      <c r="G81" s="4">
        <v>43998</v>
      </c>
      <c r="H81" s="5">
        <v>1</v>
      </c>
      <c r="I81" s="6">
        <v>1339</v>
      </c>
      <c r="J81" s="6">
        <v>12496.5</v>
      </c>
      <c r="K81" s="6">
        <v>9.3327109783420461</v>
      </c>
      <c r="L81" s="6">
        <v>12496.5</v>
      </c>
      <c r="M81" s="6">
        <v>9.3327109783420461</v>
      </c>
      <c r="N81" s="7" t="s">
        <v>344</v>
      </c>
      <c r="O81" s="6">
        <v>0</v>
      </c>
      <c r="P81" s="8">
        <v>0</v>
      </c>
      <c r="Q81" s="1" t="s">
        <v>344</v>
      </c>
      <c r="R81" s="1" t="s">
        <v>114</v>
      </c>
      <c r="S81" s="9" t="str">
        <f>HYPERLINK("https://my.zakupki.prom.ua/cabinet/purchases/state_purchase/view/17027645")</f>
        <v>https://my.zakupki.prom.ua/cabinet/purchases/state_purchase/view/17027645</v>
      </c>
      <c r="T81" s="1" t="s">
        <v>31</v>
      </c>
      <c r="U81" s="1" t="s">
        <v>345</v>
      </c>
      <c r="V81" s="6">
        <v>12496.5</v>
      </c>
      <c r="W81" s="1" t="s">
        <v>33</v>
      </c>
      <c r="X81" s="1" t="s">
        <v>34</v>
      </c>
    </row>
    <row r="82" spans="1:24" ht="102" x14ac:dyDescent="0.2">
      <c r="A82" s="1" t="s">
        <v>346</v>
      </c>
      <c r="B82" s="3" t="s">
        <v>347</v>
      </c>
      <c r="C82" s="1" t="s">
        <v>88</v>
      </c>
      <c r="D82" s="1" t="s">
        <v>41</v>
      </c>
      <c r="E82" s="4">
        <v>43987</v>
      </c>
      <c r="F82" s="1"/>
      <c r="G82" s="4">
        <v>43987</v>
      </c>
      <c r="H82" s="5">
        <v>1</v>
      </c>
      <c r="I82" s="6">
        <v>1</v>
      </c>
      <c r="J82" s="6">
        <v>190</v>
      </c>
      <c r="K82" s="6">
        <v>190</v>
      </c>
      <c r="L82" s="6">
        <v>190</v>
      </c>
      <c r="M82" s="6">
        <v>190</v>
      </c>
      <c r="N82" s="7" t="s">
        <v>89</v>
      </c>
      <c r="O82" s="6">
        <v>0</v>
      </c>
      <c r="P82" s="8">
        <v>0</v>
      </c>
      <c r="Q82" s="1" t="s">
        <v>89</v>
      </c>
      <c r="R82" s="1" t="s">
        <v>90</v>
      </c>
      <c r="S82" s="9" t="str">
        <f>HYPERLINK("https://my.zakupki.prom.ua/cabinet/purchases/state_purchase/view/17077410")</f>
        <v>https://my.zakupki.prom.ua/cabinet/purchases/state_purchase/view/17077410</v>
      </c>
      <c r="T82" s="1" t="s">
        <v>31</v>
      </c>
      <c r="U82" s="1" t="s">
        <v>115</v>
      </c>
      <c r="V82" s="6">
        <v>190</v>
      </c>
      <c r="W82" s="1" t="s">
        <v>33</v>
      </c>
      <c r="X82" s="1" t="s">
        <v>34</v>
      </c>
    </row>
    <row r="83" spans="1:24" ht="102" x14ac:dyDescent="0.2">
      <c r="A83" s="1" t="s">
        <v>348</v>
      </c>
      <c r="B83" s="3" t="s">
        <v>349</v>
      </c>
      <c r="C83" s="1" t="s">
        <v>24</v>
      </c>
      <c r="D83" s="1" t="s">
        <v>318</v>
      </c>
      <c r="E83" s="4">
        <v>44007</v>
      </c>
      <c r="F83" s="1"/>
      <c r="G83" s="4">
        <v>44013</v>
      </c>
      <c r="H83" s="5">
        <v>1</v>
      </c>
      <c r="I83" s="6">
        <v>10</v>
      </c>
      <c r="J83" s="6">
        <v>13900.42</v>
      </c>
      <c r="K83" s="6">
        <v>1390.0419999999999</v>
      </c>
      <c r="L83" s="6">
        <v>13900.42</v>
      </c>
      <c r="M83" s="6">
        <v>1390.0419999999999</v>
      </c>
      <c r="N83" s="7" t="s">
        <v>29</v>
      </c>
      <c r="O83" s="6">
        <v>0</v>
      </c>
      <c r="P83" s="8">
        <v>0</v>
      </c>
      <c r="Q83" s="1" t="s">
        <v>29</v>
      </c>
      <c r="R83" s="1" t="s">
        <v>30</v>
      </c>
      <c r="S83" s="9" t="str">
        <f>HYPERLINK("https://my.zakupki.prom.ua/cabinet/purchases/state_purchase/view/17513315")</f>
        <v>https://my.zakupki.prom.ua/cabinet/purchases/state_purchase/view/17513315</v>
      </c>
      <c r="T83" s="1" t="s">
        <v>31</v>
      </c>
      <c r="U83" s="1" t="s">
        <v>32</v>
      </c>
      <c r="V83" s="6">
        <v>13900.42</v>
      </c>
      <c r="W83" s="1" t="s">
        <v>33</v>
      </c>
      <c r="X83" s="1" t="s">
        <v>131</v>
      </c>
    </row>
    <row r="84" spans="1:24" ht="102" x14ac:dyDescent="0.2">
      <c r="A84" s="1" t="s">
        <v>350</v>
      </c>
      <c r="B84" s="3" t="s">
        <v>351</v>
      </c>
      <c r="C84" s="1" t="s">
        <v>24</v>
      </c>
      <c r="D84" s="1" t="s">
        <v>318</v>
      </c>
      <c r="E84" s="4">
        <v>44007</v>
      </c>
      <c r="F84" s="1"/>
      <c r="G84" s="4">
        <v>44013</v>
      </c>
      <c r="H84" s="5">
        <v>1</v>
      </c>
      <c r="I84" s="6">
        <v>0.02</v>
      </c>
      <c r="J84" s="6">
        <v>7838.13</v>
      </c>
      <c r="K84" s="6">
        <v>391906.5</v>
      </c>
      <c r="L84" s="6">
        <v>7838.13</v>
      </c>
      <c r="M84" s="6">
        <v>391906.5</v>
      </c>
      <c r="N84" s="7" t="s">
        <v>143</v>
      </c>
      <c r="O84" s="6">
        <v>0</v>
      </c>
      <c r="P84" s="8">
        <v>0</v>
      </c>
      <c r="Q84" s="1" t="s">
        <v>143</v>
      </c>
      <c r="R84" s="1" t="s">
        <v>144</v>
      </c>
      <c r="S84" s="9" t="str">
        <f>HYPERLINK("https://my.zakupki.prom.ua/cabinet/purchases/state_purchase/view/17513317")</f>
        <v>https://my.zakupki.prom.ua/cabinet/purchases/state_purchase/view/17513317</v>
      </c>
      <c r="T84" s="1" t="s">
        <v>31</v>
      </c>
      <c r="U84" s="1" t="s">
        <v>145</v>
      </c>
      <c r="V84" s="6">
        <v>7838.13</v>
      </c>
      <c r="W84" s="1" t="s">
        <v>33</v>
      </c>
      <c r="X84" s="1" t="s">
        <v>131</v>
      </c>
    </row>
    <row r="85" spans="1:24" ht="102" x14ac:dyDescent="0.2">
      <c r="A85" s="1" t="s">
        <v>352</v>
      </c>
      <c r="B85" s="3" t="s">
        <v>353</v>
      </c>
      <c r="C85" s="1" t="s">
        <v>88</v>
      </c>
      <c r="D85" s="1" t="s">
        <v>41</v>
      </c>
      <c r="E85" s="4">
        <v>44013</v>
      </c>
      <c r="F85" s="1"/>
      <c r="G85" s="4">
        <v>44013</v>
      </c>
      <c r="H85" s="5">
        <v>1</v>
      </c>
      <c r="I85" s="6">
        <v>1</v>
      </c>
      <c r="J85" s="6">
        <v>190</v>
      </c>
      <c r="K85" s="6">
        <v>190</v>
      </c>
      <c r="L85" s="6">
        <v>190</v>
      </c>
      <c r="M85" s="6">
        <v>190</v>
      </c>
      <c r="N85" s="7" t="s">
        <v>89</v>
      </c>
      <c r="O85" s="6">
        <v>0</v>
      </c>
      <c r="P85" s="8">
        <v>0</v>
      </c>
      <c r="Q85" s="1" t="s">
        <v>89</v>
      </c>
      <c r="R85" s="1" t="s">
        <v>90</v>
      </c>
      <c r="S85" s="9" t="str">
        <f>HYPERLINK("https://my.zakupki.prom.ua/cabinet/purchases/state_purchase/view/17572680")</f>
        <v>https://my.zakupki.prom.ua/cabinet/purchases/state_purchase/view/17572680</v>
      </c>
      <c r="T85" s="1" t="s">
        <v>31</v>
      </c>
      <c r="U85" s="1" t="s">
        <v>354</v>
      </c>
      <c r="V85" s="6">
        <v>190</v>
      </c>
      <c r="W85" s="1" t="s">
        <v>33</v>
      </c>
      <c r="X85" s="1" t="s">
        <v>131</v>
      </c>
    </row>
    <row r="86" spans="1:24" ht="102" x14ac:dyDescent="0.2">
      <c r="A86" s="1" t="s">
        <v>355</v>
      </c>
      <c r="B86" s="3" t="s">
        <v>356</v>
      </c>
      <c r="C86" s="1" t="s">
        <v>104</v>
      </c>
      <c r="D86" s="1" t="s">
        <v>41</v>
      </c>
      <c r="E86" s="4">
        <v>44015</v>
      </c>
      <c r="F86" s="1"/>
      <c r="G86" s="4">
        <v>44015</v>
      </c>
      <c r="H86" s="5">
        <v>1</v>
      </c>
      <c r="I86" s="6">
        <v>2</v>
      </c>
      <c r="J86" s="6">
        <v>391.5</v>
      </c>
      <c r="K86" s="6">
        <v>195.75</v>
      </c>
      <c r="L86" s="6">
        <v>391.5</v>
      </c>
      <c r="M86" s="6">
        <v>195.75</v>
      </c>
      <c r="N86" s="7" t="s">
        <v>105</v>
      </c>
      <c r="O86" s="6">
        <v>0</v>
      </c>
      <c r="P86" s="8">
        <v>0</v>
      </c>
      <c r="Q86" s="1" t="s">
        <v>105</v>
      </c>
      <c r="R86" s="1" t="s">
        <v>106</v>
      </c>
      <c r="S86" s="9" t="str">
        <f>HYPERLINK("https://my.zakupki.prom.ua/cabinet/purchases/state_purchase/view/17633476")</f>
        <v>https://my.zakupki.prom.ua/cabinet/purchases/state_purchase/view/17633476</v>
      </c>
      <c r="T86" s="1" t="s">
        <v>31</v>
      </c>
      <c r="U86" s="1" t="s">
        <v>357</v>
      </c>
      <c r="V86" s="6">
        <v>391.5</v>
      </c>
      <c r="W86" s="1" t="s">
        <v>33</v>
      </c>
      <c r="X86" s="1" t="s">
        <v>131</v>
      </c>
    </row>
    <row r="87" spans="1:24" ht="102" x14ac:dyDescent="0.2">
      <c r="A87" s="1" t="s">
        <v>358</v>
      </c>
      <c r="B87" s="3" t="s">
        <v>359</v>
      </c>
      <c r="C87" s="1" t="s">
        <v>108</v>
      </c>
      <c r="D87" s="1" t="s">
        <v>41</v>
      </c>
      <c r="E87" s="4">
        <v>44015</v>
      </c>
      <c r="F87" s="1"/>
      <c r="G87" s="4">
        <v>44015</v>
      </c>
      <c r="H87" s="5">
        <v>1</v>
      </c>
      <c r="I87" s="6">
        <v>6</v>
      </c>
      <c r="J87" s="6">
        <v>708.48</v>
      </c>
      <c r="K87" s="6">
        <v>118.08</v>
      </c>
      <c r="L87" s="6">
        <v>708.48</v>
      </c>
      <c r="M87" s="6">
        <v>118.08</v>
      </c>
      <c r="N87" s="7" t="s">
        <v>105</v>
      </c>
      <c r="O87" s="6">
        <v>0</v>
      </c>
      <c r="P87" s="8">
        <v>0</v>
      </c>
      <c r="Q87" s="1" t="s">
        <v>105</v>
      </c>
      <c r="R87" s="1" t="s">
        <v>106</v>
      </c>
      <c r="S87" s="9" t="str">
        <f>HYPERLINK("https://my.zakupki.prom.ua/cabinet/purchases/state_purchase/view/17634757")</f>
        <v>https://my.zakupki.prom.ua/cabinet/purchases/state_purchase/view/17634757</v>
      </c>
      <c r="T87" s="1" t="s">
        <v>31</v>
      </c>
      <c r="U87" s="1" t="s">
        <v>357</v>
      </c>
      <c r="V87" s="6">
        <v>708.48</v>
      </c>
      <c r="W87" s="1" t="s">
        <v>33</v>
      </c>
      <c r="X87" s="1" t="s">
        <v>131</v>
      </c>
    </row>
    <row r="88" spans="1:24" ht="102" x14ac:dyDescent="0.2">
      <c r="A88" s="1" t="s">
        <v>360</v>
      </c>
      <c r="B88" s="3" t="s">
        <v>361</v>
      </c>
      <c r="C88" s="1" t="s">
        <v>125</v>
      </c>
      <c r="D88" s="1" t="s">
        <v>41</v>
      </c>
      <c r="E88" s="4">
        <v>44015</v>
      </c>
      <c r="F88" s="1"/>
      <c r="G88" s="4">
        <v>44015</v>
      </c>
      <c r="H88" s="5">
        <v>1</v>
      </c>
      <c r="I88" s="6">
        <v>3</v>
      </c>
      <c r="J88" s="6">
        <v>728.4</v>
      </c>
      <c r="K88" s="6">
        <v>242.8</v>
      </c>
      <c r="L88" s="6">
        <v>728.4</v>
      </c>
      <c r="M88" s="6">
        <v>242.8</v>
      </c>
      <c r="N88" s="7" t="s">
        <v>105</v>
      </c>
      <c r="O88" s="6">
        <v>0</v>
      </c>
      <c r="P88" s="8">
        <v>0</v>
      </c>
      <c r="Q88" s="1" t="s">
        <v>105</v>
      </c>
      <c r="R88" s="1" t="s">
        <v>106</v>
      </c>
      <c r="S88" s="9" t="str">
        <f>HYPERLINK("https://my.zakupki.prom.ua/cabinet/purchases/state_purchase/view/17635911")</f>
        <v>https://my.zakupki.prom.ua/cabinet/purchases/state_purchase/view/17635911</v>
      </c>
      <c r="T88" s="1" t="s">
        <v>31</v>
      </c>
      <c r="U88" s="1" t="s">
        <v>357</v>
      </c>
      <c r="V88" s="6">
        <v>728.4</v>
      </c>
      <c r="W88" s="1" t="s">
        <v>33</v>
      </c>
      <c r="X88" s="1" t="s">
        <v>131</v>
      </c>
    </row>
    <row r="89" spans="1:24" ht="102" x14ac:dyDescent="0.2">
      <c r="A89" s="1" t="s">
        <v>362</v>
      </c>
      <c r="B89" s="3" t="s">
        <v>363</v>
      </c>
      <c r="C89" s="1" t="s">
        <v>126</v>
      </c>
      <c r="D89" s="1" t="s">
        <v>41</v>
      </c>
      <c r="E89" s="4">
        <v>44015</v>
      </c>
      <c r="F89" s="1"/>
      <c r="G89" s="4">
        <v>44015</v>
      </c>
      <c r="H89" s="5">
        <v>1</v>
      </c>
      <c r="I89" s="6">
        <v>5</v>
      </c>
      <c r="J89" s="6">
        <v>330.36</v>
      </c>
      <c r="K89" s="6">
        <v>66.072000000000003</v>
      </c>
      <c r="L89" s="6">
        <v>330.36</v>
      </c>
      <c r="M89" s="6">
        <v>66.072000000000003</v>
      </c>
      <c r="N89" s="7" t="s">
        <v>105</v>
      </c>
      <c r="O89" s="6">
        <v>0</v>
      </c>
      <c r="P89" s="8">
        <v>0</v>
      </c>
      <c r="Q89" s="1" t="s">
        <v>105</v>
      </c>
      <c r="R89" s="1" t="s">
        <v>106</v>
      </c>
      <c r="S89" s="9" t="str">
        <f>HYPERLINK("https://my.zakupki.prom.ua/cabinet/purchases/state_purchase/view/17636633")</f>
        <v>https://my.zakupki.prom.ua/cabinet/purchases/state_purchase/view/17636633</v>
      </c>
      <c r="T89" s="1" t="s">
        <v>31</v>
      </c>
      <c r="U89" s="1" t="s">
        <v>357</v>
      </c>
      <c r="V89" s="6">
        <v>330.36</v>
      </c>
      <c r="W89" s="1" t="s">
        <v>33</v>
      </c>
      <c r="X89" s="1" t="s">
        <v>131</v>
      </c>
    </row>
    <row r="90" spans="1:24" ht="102" x14ac:dyDescent="0.2">
      <c r="A90" s="1" t="s">
        <v>364</v>
      </c>
      <c r="B90" s="3" t="s">
        <v>365</v>
      </c>
      <c r="C90" s="1" t="s">
        <v>366</v>
      </c>
      <c r="D90" s="1" t="s">
        <v>367</v>
      </c>
      <c r="E90" s="4">
        <v>43859</v>
      </c>
      <c r="F90" s="4">
        <v>43948</v>
      </c>
      <c r="G90" s="4">
        <v>43970</v>
      </c>
      <c r="H90" s="5">
        <v>2</v>
      </c>
      <c r="I90" s="6">
        <v>25800</v>
      </c>
      <c r="J90" s="6">
        <v>4347300</v>
      </c>
      <c r="K90" s="6">
        <v>168.5</v>
      </c>
      <c r="L90" s="6">
        <v>2500000</v>
      </c>
      <c r="M90" s="6">
        <v>96.899224806201545</v>
      </c>
      <c r="N90" s="7" t="s">
        <v>368</v>
      </c>
      <c r="O90" s="6">
        <v>1847300</v>
      </c>
      <c r="P90" s="8">
        <v>42.49</v>
      </c>
      <c r="Q90" s="1" t="s">
        <v>368</v>
      </c>
      <c r="R90" s="1" t="s">
        <v>369</v>
      </c>
      <c r="S90" s="9" t="str">
        <f>HYPERLINK("https://my.zakupki.prom.ua/cabinet/purchases/state_purchase/view/14936599")</f>
        <v>https://my.zakupki.prom.ua/cabinet/purchases/state_purchase/view/14936599</v>
      </c>
      <c r="T90" s="1" t="s">
        <v>31</v>
      </c>
      <c r="U90" s="1" t="s">
        <v>113</v>
      </c>
      <c r="V90" s="6">
        <v>2500000</v>
      </c>
      <c r="W90" s="1" t="s">
        <v>33</v>
      </c>
      <c r="X90" s="1" t="s">
        <v>131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2020-07-03T10:27:20Z</dcterms:created>
  <dcterms:modified xsi:type="dcterms:W3CDTF">2020-07-03T10:27:34Z</dcterms:modified>
</cp:coreProperties>
</file>